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-75" windowWidth="11145" windowHeight="9225" tabRatio="877"/>
  </bookViews>
  <sheets>
    <sheet name="2-1" sheetId="2" r:id="rId1"/>
    <sheet name="2-2" sheetId="3" r:id="rId2"/>
    <sheet name="2-3" sheetId="4" r:id="rId3"/>
    <sheet name="2-4" sheetId="5" r:id="rId4"/>
    <sheet name="2-5" sheetId="6" r:id="rId5"/>
    <sheet name="2-6" sheetId="7" r:id="rId6"/>
    <sheet name="2-7" sheetId="8" r:id="rId7"/>
    <sheet name="2-8" sheetId="9" r:id="rId8"/>
    <sheet name="2-9" sheetId="62" r:id="rId9"/>
    <sheet name="2-10" sheetId="63" r:id="rId10"/>
    <sheet name="2-11" sheetId="64" r:id="rId11"/>
    <sheet name="2-12" sheetId="10" r:id="rId12"/>
    <sheet name="2-13" sheetId="11" r:id="rId13"/>
    <sheet name="2-14" sheetId="12" r:id="rId14"/>
    <sheet name="2-15" sheetId="13" r:id="rId15"/>
    <sheet name="2-16" sheetId="15" r:id="rId16"/>
    <sheet name="2-17" sheetId="16" r:id="rId17"/>
    <sheet name="2-18" sheetId="17" r:id="rId18"/>
    <sheet name="2-19" sheetId="18" r:id="rId19"/>
    <sheet name="2-20" sheetId="19" r:id="rId20"/>
    <sheet name="2-21" sheetId="20" r:id="rId21"/>
    <sheet name="2-22" sheetId="21" r:id="rId22"/>
    <sheet name="2-23" sheetId="22" r:id="rId23"/>
    <sheet name="2-24" sheetId="23" r:id="rId24"/>
    <sheet name="2-25" sheetId="24" r:id="rId25"/>
    <sheet name="2-26" sheetId="25" r:id="rId26"/>
    <sheet name="2-27" sheetId="26" r:id="rId27"/>
    <sheet name="2-28" sheetId="27" r:id="rId28"/>
    <sheet name="2-29" sheetId="28" r:id="rId29"/>
    <sheet name="2-30" sheetId="29" r:id="rId30"/>
    <sheet name="2-31" sheetId="30" r:id="rId31"/>
    <sheet name="2-32" sheetId="31" r:id="rId32"/>
    <sheet name="2-33" sheetId="32" r:id="rId33"/>
    <sheet name="2-34" sheetId="33" r:id="rId34"/>
    <sheet name="2-35" sheetId="34" r:id="rId35"/>
    <sheet name="2-36" sheetId="35" r:id="rId36"/>
    <sheet name="2-37" sheetId="36" r:id="rId37"/>
    <sheet name="2-38" sheetId="37" r:id="rId38"/>
    <sheet name="2-39" sheetId="38" r:id="rId39"/>
    <sheet name="2-40" sheetId="39" r:id="rId40"/>
    <sheet name="2-41" sheetId="40" r:id="rId41"/>
    <sheet name="2-42" sheetId="41" r:id="rId42"/>
    <sheet name="2-43" sheetId="42" r:id="rId43"/>
    <sheet name="2-44" sheetId="43" r:id="rId44"/>
    <sheet name="2-45" sheetId="44" r:id="rId45"/>
    <sheet name="2-46" sheetId="45" r:id="rId46"/>
    <sheet name="2-47" sheetId="46" r:id="rId47"/>
    <sheet name="2-48" sheetId="47" r:id="rId48"/>
    <sheet name="2-49" sheetId="48" r:id="rId49"/>
    <sheet name="2-50" sheetId="49" r:id="rId50"/>
    <sheet name="2-51" sheetId="50" r:id="rId51"/>
    <sheet name="2-52" sheetId="51" r:id="rId52"/>
    <sheet name="2-53" sheetId="52" r:id="rId53"/>
    <sheet name="2-54" sheetId="53" r:id="rId54"/>
    <sheet name="2-55" sheetId="54" r:id="rId55"/>
    <sheet name="2-56" sheetId="65" r:id="rId56"/>
    <sheet name="2-57" sheetId="55" r:id="rId57"/>
    <sheet name="2-58" sheetId="56" r:id="rId58"/>
    <sheet name="2-59" sheetId="57" r:id="rId59"/>
    <sheet name="2-60" sheetId="58" r:id="rId60"/>
    <sheet name="2-61" sheetId="59" r:id="rId61"/>
  </sheets>
  <definedNames>
    <definedName name="_xlnm.Print_Area" localSheetId="0">'2-1'!$A$1:$L$55</definedName>
    <definedName name="_xlnm.Print_Area" localSheetId="9">'2-10'!$A$1:$N$40</definedName>
    <definedName name="_xlnm.Print_Area" localSheetId="10">'2-11'!$A$1:$S$49</definedName>
    <definedName name="_xlnm.Print_Area" localSheetId="11">'2-12'!$A$1:$L$44</definedName>
    <definedName name="_xlnm.Print_Area" localSheetId="12">'2-13'!$A$1:$M$53</definedName>
    <definedName name="_xlnm.Print_Area" localSheetId="13">'2-14'!$A$1:$K$39</definedName>
    <definedName name="_xlnm.Print_Area" localSheetId="14">'2-15'!$A$1:$K$42</definedName>
    <definedName name="_xlnm.Print_Area" localSheetId="15">'2-16'!$A$1:$L$29</definedName>
    <definedName name="_xlnm.Print_Area" localSheetId="16">'2-17'!$A$1:$L$38</definedName>
    <definedName name="_xlnm.Print_Area" localSheetId="17">'2-18'!$A$1:$J$35</definedName>
    <definedName name="_xlnm.Print_Area" localSheetId="18">'2-19'!$A$1:$M$44</definedName>
    <definedName name="_xlnm.Print_Area" localSheetId="1">'2-2'!$A$1:$K$54</definedName>
    <definedName name="_xlnm.Print_Area" localSheetId="19">'2-20'!$A$1:$M$38</definedName>
    <definedName name="_xlnm.Print_Area" localSheetId="20">'2-21'!$A$1:$M$35</definedName>
    <definedName name="_xlnm.Print_Area" localSheetId="21">'2-22'!$A$1:$M$32</definedName>
    <definedName name="_xlnm.Print_Area" localSheetId="22">'2-23'!$A$1:$Q$37</definedName>
    <definedName name="_xlnm.Print_Area" localSheetId="23">'2-24'!$A$1:$M$42</definedName>
    <definedName name="_xlnm.Print_Area" localSheetId="24">'2-25'!$A$1:$L$32</definedName>
    <definedName name="_xlnm.Print_Area" localSheetId="25">'2-26'!$A$1:$Q$23</definedName>
    <definedName name="_xlnm.Print_Area" localSheetId="26">'2-27'!$A$1:$L$43</definedName>
    <definedName name="_xlnm.Print_Area" localSheetId="27">'2-28'!$A$1:$F$24</definedName>
    <definedName name="_xlnm.Print_Area" localSheetId="28">'2-29'!$A$1:$M$44</definedName>
    <definedName name="_xlnm.Print_Area" localSheetId="2">'2-3'!$A$1:$K$55</definedName>
    <definedName name="_xlnm.Print_Area" localSheetId="29">'2-30'!$A$1:$M$33</definedName>
    <definedName name="_xlnm.Print_Area" localSheetId="30">'2-31'!$A$1:$U$42</definedName>
    <definedName name="_xlnm.Print_Area" localSheetId="31">'2-32'!$A$1:$L$44</definedName>
    <definedName name="_xlnm.Print_Area" localSheetId="32">'2-33'!$A$1:$R$45</definedName>
    <definedName name="_xlnm.Print_Area" localSheetId="33">'2-34'!$A$1:$P$27</definedName>
    <definedName name="_xlnm.Print_Area" localSheetId="34">'2-35'!$A$1:$Q$26</definedName>
    <definedName name="_xlnm.Print_Area" localSheetId="35">'2-36'!$A$1:$N$42</definedName>
    <definedName name="_xlnm.Print_Area" localSheetId="36">'2-37'!$A$1:$M$29</definedName>
    <definedName name="_xlnm.Print_Area" localSheetId="37">'2-38'!$A$1:$K$42</definedName>
    <definedName name="_xlnm.Print_Area" localSheetId="38">'2-39'!$A$1:$Q$20</definedName>
    <definedName name="_xlnm.Print_Area" localSheetId="3">'2-4'!$A$1:$J$34</definedName>
    <definedName name="_xlnm.Print_Area" localSheetId="39">'2-40'!$A$1:$L$45</definedName>
    <definedName name="_xlnm.Print_Area" localSheetId="40">'2-41'!$A$1:$F$28</definedName>
    <definedName name="_xlnm.Print_Area" localSheetId="41">'2-42'!$A$1:$M$43</definedName>
    <definedName name="_xlnm.Print_Area" localSheetId="42">'2-43'!$A$1:$N$36</definedName>
    <definedName name="_xlnm.Print_Area" localSheetId="43">'2-44'!$A$1:$R$42</definedName>
    <definedName name="_xlnm.Print_Area" localSheetId="44">'2-45'!$A$1:$N$40</definedName>
    <definedName name="_xlnm.Print_Area" localSheetId="45">'2-46'!$A$1:$R$46</definedName>
    <definedName name="_xlnm.Print_Area" localSheetId="46">'2-47'!$A$1:$Q$29</definedName>
    <definedName name="_xlnm.Print_Area" localSheetId="47">'2-48'!$A$1:$R$44</definedName>
    <definedName name="_xlnm.Print_Area" localSheetId="48">'2-49'!$A$1:$N$46</definedName>
    <definedName name="_xlnm.Print_Area" localSheetId="4">'2-5'!$A$1:$K$33</definedName>
    <definedName name="_xlnm.Print_Area" localSheetId="49">'2-50'!$A$1:$L$27</definedName>
    <definedName name="_xlnm.Print_Area" localSheetId="50">'2-51'!$A$1:$K$44</definedName>
    <definedName name="_xlnm.Print_Area" localSheetId="51">'2-52'!$A$1:$J$40</definedName>
    <definedName name="_xlnm.Print_Area" localSheetId="52">'2-53'!$A$1:$K$38</definedName>
    <definedName name="_xlnm.Print_Area" localSheetId="53">'2-54'!$A$1:$I$30</definedName>
    <definedName name="_xlnm.Print_Area" localSheetId="54">'2-55'!$A$1:$M$33</definedName>
    <definedName name="_xlnm.Print_Area" localSheetId="55">'2-56'!$A$1:$L$28</definedName>
    <definedName name="_xlnm.Print_Area" localSheetId="56">'2-57'!$A$1:$L$33</definedName>
    <definedName name="_xlnm.Print_Area" localSheetId="57">'2-58'!$A$1:$N$42</definedName>
    <definedName name="_xlnm.Print_Area" localSheetId="58">'2-59'!$A$1:$N$29</definedName>
    <definedName name="_xlnm.Print_Area" localSheetId="5">'2-6'!$A$1:$J$33</definedName>
    <definedName name="_xlnm.Print_Area" localSheetId="59">'2-60'!$A$1:$R$36</definedName>
    <definedName name="_xlnm.Print_Area" localSheetId="60">'2-61'!$A$1:$S$42</definedName>
    <definedName name="_xlnm.Print_Area" localSheetId="6">'2-7'!$A$1:$L$43</definedName>
    <definedName name="_xlnm.Print_Area" localSheetId="7">'2-8'!$B$1:$L$20</definedName>
    <definedName name="_xlnm.Print_Area" localSheetId="8">'2-9'!$A$1:$K$37</definedName>
    <definedName name="Z_28A33377_6AE8_42A6_A587_22879A610865_.wvu.Cols" localSheetId="43" hidden="1">'2-44'!$AD:$AE</definedName>
    <definedName name="Z_28A33377_6AE8_42A6_A587_22879A610865_.wvu.Cols" localSheetId="44" hidden="1">'2-45'!$W:$Z</definedName>
    <definedName name="Z_28A33377_6AE8_42A6_A587_22879A610865_.wvu.PrintArea" localSheetId="0" hidden="1">'2-1'!$A$1:$K$48</definedName>
    <definedName name="Z_28A33377_6AE8_42A6_A587_22879A610865_.wvu.PrintArea" localSheetId="11" hidden="1">'2-12'!$A$1:$L$44</definedName>
    <definedName name="Z_28A33377_6AE8_42A6_A587_22879A610865_.wvu.PrintArea" localSheetId="12" hidden="1">'2-13'!$A$1:$L$53</definedName>
    <definedName name="Z_28A33377_6AE8_42A6_A587_22879A610865_.wvu.PrintArea" localSheetId="13" hidden="1">'2-14'!$A$1:$K$19</definedName>
    <definedName name="Z_28A33377_6AE8_42A6_A587_22879A610865_.wvu.PrintArea" localSheetId="14" hidden="1">'2-15'!$A$1:$K$13</definedName>
    <definedName name="Z_28A33377_6AE8_42A6_A587_22879A610865_.wvu.PrintArea" localSheetId="15" hidden="1">'2-16'!$A$1:$K$29</definedName>
    <definedName name="Z_28A33377_6AE8_42A6_A587_22879A610865_.wvu.PrintArea" localSheetId="16" hidden="1">'2-17'!$A$1:$L$38</definedName>
    <definedName name="Z_28A33377_6AE8_42A6_A587_22879A610865_.wvu.PrintArea" localSheetId="17" hidden="1">'2-18'!$A$1:$J$35</definedName>
    <definedName name="Z_28A33377_6AE8_42A6_A587_22879A610865_.wvu.PrintArea" localSheetId="18" hidden="1">'2-19'!$A$1:$M$44</definedName>
    <definedName name="Z_28A33377_6AE8_42A6_A587_22879A610865_.wvu.PrintArea" localSheetId="1" hidden="1">'2-2'!$A$1:$K$54</definedName>
    <definedName name="Z_28A33377_6AE8_42A6_A587_22879A610865_.wvu.PrintArea" localSheetId="19" hidden="1">'2-20'!$A$1:$M$38</definedName>
    <definedName name="Z_28A33377_6AE8_42A6_A587_22879A610865_.wvu.PrintArea" localSheetId="20" hidden="1">'2-21'!$A$1:$M$35</definedName>
    <definedName name="Z_28A33377_6AE8_42A6_A587_22879A610865_.wvu.PrintArea" localSheetId="21" hidden="1">'2-22'!$A$1:$M$32</definedName>
    <definedName name="Z_28A33377_6AE8_42A6_A587_22879A610865_.wvu.PrintArea" localSheetId="22" hidden="1">'2-23'!$A$1:$Q$37</definedName>
    <definedName name="Z_28A33377_6AE8_42A6_A587_22879A610865_.wvu.PrintArea" localSheetId="23" hidden="1">'2-24'!$A$1:$M$42</definedName>
    <definedName name="Z_28A33377_6AE8_42A6_A587_22879A610865_.wvu.PrintArea" localSheetId="24" hidden="1">'2-25'!$A$1:$K$32</definedName>
    <definedName name="Z_28A33377_6AE8_42A6_A587_22879A610865_.wvu.PrintArea" localSheetId="25" hidden="1">'2-26'!$A$1:$Q$23</definedName>
    <definedName name="Z_28A33377_6AE8_42A6_A587_22879A610865_.wvu.PrintArea" localSheetId="26" hidden="1">'2-27'!$A$1:$L$43</definedName>
    <definedName name="Z_28A33377_6AE8_42A6_A587_22879A610865_.wvu.PrintArea" localSheetId="27" hidden="1">'2-28'!$A$1:$F$24</definedName>
    <definedName name="Z_28A33377_6AE8_42A6_A587_22879A610865_.wvu.PrintArea" localSheetId="28" hidden="1">'2-29'!$A$1:$M$44</definedName>
    <definedName name="Z_28A33377_6AE8_42A6_A587_22879A610865_.wvu.PrintArea" localSheetId="2" hidden="1">'2-3'!$A$1:$K$55</definedName>
    <definedName name="Z_28A33377_6AE8_42A6_A587_22879A610865_.wvu.PrintArea" localSheetId="29" hidden="1">'2-30'!$A$1:$M$33</definedName>
    <definedName name="Z_28A33377_6AE8_42A6_A587_22879A610865_.wvu.PrintArea" localSheetId="30" hidden="1">'2-31'!$A$1:$T$42</definedName>
    <definedName name="Z_28A33377_6AE8_42A6_A587_22879A610865_.wvu.PrintArea" localSheetId="31" hidden="1">'2-32'!$A$1:$L$44</definedName>
    <definedName name="Z_28A33377_6AE8_42A6_A587_22879A610865_.wvu.PrintArea" localSheetId="32" hidden="1">'2-33'!$A$1:$R$45</definedName>
    <definedName name="Z_28A33377_6AE8_42A6_A587_22879A610865_.wvu.PrintArea" localSheetId="33" hidden="1">'2-34'!$A$1:$P$27</definedName>
    <definedName name="Z_28A33377_6AE8_42A6_A587_22879A610865_.wvu.PrintArea" localSheetId="34" hidden="1">'2-35'!$A$1:$Q$26</definedName>
    <definedName name="Z_28A33377_6AE8_42A6_A587_22879A610865_.wvu.PrintArea" localSheetId="35" hidden="1">'2-36'!$A$1:$N$42</definedName>
    <definedName name="Z_28A33377_6AE8_42A6_A587_22879A610865_.wvu.PrintArea" localSheetId="36" hidden="1">'2-37'!$A$1:$M$29</definedName>
    <definedName name="Z_28A33377_6AE8_42A6_A587_22879A610865_.wvu.PrintArea" localSheetId="37" hidden="1">'2-38'!$A$1:$K$42</definedName>
    <definedName name="Z_28A33377_6AE8_42A6_A587_22879A610865_.wvu.PrintArea" localSheetId="38" hidden="1">'2-39'!$A$1:$Q$20</definedName>
    <definedName name="Z_28A33377_6AE8_42A6_A587_22879A610865_.wvu.PrintArea" localSheetId="3" hidden="1">'2-4'!$A$1:$J$34</definedName>
    <definedName name="Z_28A33377_6AE8_42A6_A587_22879A610865_.wvu.PrintArea" localSheetId="39" hidden="1">'2-40'!$A$1:$L$45</definedName>
    <definedName name="Z_28A33377_6AE8_42A6_A587_22879A610865_.wvu.PrintArea" localSheetId="40" hidden="1">'2-41'!$A$1:$F$28</definedName>
    <definedName name="Z_28A33377_6AE8_42A6_A587_22879A610865_.wvu.PrintArea" localSheetId="41" hidden="1">'2-42'!$A$1:$M$43</definedName>
    <definedName name="Z_28A33377_6AE8_42A6_A587_22879A610865_.wvu.PrintArea" localSheetId="42" hidden="1">'2-43'!$A$1:$N$36</definedName>
    <definedName name="Z_28A33377_6AE8_42A6_A587_22879A610865_.wvu.PrintArea" localSheetId="43" hidden="1">'2-44'!$A$1:$Q$42</definedName>
    <definedName name="Z_28A33377_6AE8_42A6_A587_22879A610865_.wvu.PrintArea" localSheetId="44" hidden="1">'2-45'!$A$1:$N$40</definedName>
    <definedName name="Z_28A33377_6AE8_42A6_A587_22879A610865_.wvu.PrintArea" localSheetId="45" hidden="1">'2-46'!$A$1:$R$46</definedName>
    <definedName name="Z_28A33377_6AE8_42A6_A587_22879A610865_.wvu.PrintArea" localSheetId="46" hidden="1">'2-47'!$A$1:$Q$29</definedName>
    <definedName name="Z_28A33377_6AE8_42A6_A587_22879A610865_.wvu.PrintArea" localSheetId="47" hidden="1">'2-48'!$B$1:$R$45</definedName>
    <definedName name="Z_28A33377_6AE8_42A6_A587_22879A610865_.wvu.PrintArea" localSheetId="48" hidden="1">'2-49'!$A$1:$N$46</definedName>
    <definedName name="Z_28A33377_6AE8_42A6_A587_22879A610865_.wvu.PrintArea" localSheetId="4" hidden="1">'2-5'!$A$1:$K$33</definedName>
    <definedName name="Z_28A33377_6AE8_42A6_A587_22879A610865_.wvu.PrintArea" localSheetId="49" hidden="1">'2-50'!$A$1:$L$27</definedName>
    <definedName name="Z_28A33377_6AE8_42A6_A587_22879A610865_.wvu.PrintArea" localSheetId="50" hidden="1">'2-51'!$A$1:$K$44</definedName>
    <definedName name="Z_28A33377_6AE8_42A6_A587_22879A610865_.wvu.PrintArea" localSheetId="51" hidden="1">'2-52'!$A$1:$J$40</definedName>
    <definedName name="Z_28A33377_6AE8_42A6_A587_22879A610865_.wvu.PrintArea" localSheetId="52" hidden="1">'2-53'!$A$1:$K$38</definedName>
    <definedName name="Z_28A33377_6AE8_42A6_A587_22879A610865_.wvu.PrintArea" localSheetId="53" hidden="1">'2-54'!$A$1:$I$30</definedName>
    <definedName name="Z_28A33377_6AE8_42A6_A587_22879A610865_.wvu.PrintArea" localSheetId="54" hidden="1">'2-55'!$A$1:$M$33</definedName>
    <definedName name="Z_28A33377_6AE8_42A6_A587_22879A610865_.wvu.PrintArea" localSheetId="55" hidden="1">'2-56'!$A$1:$M$28</definedName>
    <definedName name="Z_28A33377_6AE8_42A6_A587_22879A610865_.wvu.PrintArea" localSheetId="56" hidden="1">'2-57'!$A$1:$K$33</definedName>
    <definedName name="Z_28A33377_6AE8_42A6_A587_22879A610865_.wvu.PrintArea" localSheetId="57" hidden="1">'2-58'!$A$1:$N$42</definedName>
    <definedName name="Z_28A33377_6AE8_42A6_A587_22879A610865_.wvu.PrintArea" localSheetId="58" hidden="1">'2-59'!$A$1:$N$29</definedName>
    <definedName name="Z_28A33377_6AE8_42A6_A587_22879A610865_.wvu.PrintArea" localSheetId="5" hidden="1">'2-6'!$A$1:$J$33</definedName>
    <definedName name="Z_28A33377_6AE8_42A6_A587_22879A610865_.wvu.PrintArea" localSheetId="59" hidden="1">'2-60'!$A$1:$R$36</definedName>
    <definedName name="Z_28A33377_6AE8_42A6_A587_22879A610865_.wvu.PrintArea" localSheetId="60" hidden="1">'2-61'!$A$1:$S$18</definedName>
    <definedName name="Z_28A33377_6AE8_42A6_A587_22879A610865_.wvu.PrintArea" localSheetId="6" hidden="1">'2-7'!$A$1:$L$43</definedName>
    <definedName name="Z_28A33377_6AE8_42A6_A587_22879A610865_.wvu.PrintArea" localSheetId="7" hidden="1">'2-8'!$B$1:$L$20</definedName>
    <definedName name="Z_28A33377_6AE8_42A6_A587_22879A610865_.wvu.Rows" localSheetId="4" hidden="1">'2-5'!$47:$47</definedName>
    <definedName name="Z_6F5868D2_82DA_41BA_A30E_E93393A2A484_.wvu.Cols" localSheetId="43" hidden="1">'2-44'!$AD:$AE</definedName>
    <definedName name="Z_6F5868D2_82DA_41BA_A30E_E93393A2A484_.wvu.Cols" localSheetId="44" hidden="1">'2-45'!$W:$Z</definedName>
    <definedName name="Z_6F5868D2_82DA_41BA_A30E_E93393A2A484_.wvu.PrintArea" localSheetId="0" hidden="1">'2-1'!$A$1:$K$48</definedName>
    <definedName name="Z_6F5868D2_82DA_41BA_A30E_E93393A2A484_.wvu.PrintArea" localSheetId="9" hidden="1">'2-10'!$B$1:$N$40</definedName>
    <definedName name="Z_6F5868D2_82DA_41BA_A30E_E93393A2A484_.wvu.PrintArea" localSheetId="10" hidden="1">'2-11'!$A$1:$S$49</definedName>
    <definedName name="Z_6F5868D2_82DA_41BA_A30E_E93393A2A484_.wvu.PrintArea" localSheetId="11" hidden="1">'2-12'!$A$1:$L$44</definedName>
    <definedName name="Z_6F5868D2_82DA_41BA_A30E_E93393A2A484_.wvu.PrintArea" localSheetId="12" hidden="1">'2-13'!$A$1:$L$53</definedName>
    <definedName name="Z_6F5868D2_82DA_41BA_A30E_E93393A2A484_.wvu.PrintArea" localSheetId="13" hidden="1">'2-14'!$A$1:$K$19</definedName>
    <definedName name="Z_6F5868D2_82DA_41BA_A30E_E93393A2A484_.wvu.PrintArea" localSheetId="14" hidden="1">'2-15'!$A$1:$K$13</definedName>
    <definedName name="Z_6F5868D2_82DA_41BA_A30E_E93393A2A484_.wvu.PrintArea" localSheetId="15" hidden="1">'2-16'!$A$1:$K$29</definedName>
    <definedName name="Z_6F5868D2_82DA_41BA_A30E_E93393A2A484_.wvu.PrintArea" localSheetId="16" hidden="1">'2-17'!$A$1:$L$38</definedName>
    <definedName name="Z_6F5868D2_82DA_41BA_A30E_E93393A2A484_.wvu.PrintArea" localSheetId="17" hidden="1">'2-18'!$A$1:$J$35</definedName>
    <definedName name="Z_6F5868D2_82DA_41BA_A30E_E93393A2A484_.wvu.PrintArea" localSheetId="18" hidden="1">'2-19'!$A$1:$M$44</definedName>
    <definedName name="Z_6F5868D2_82DA_41BA_A30E_E93393A2A484_.wvu.PrintArea" localSheetId="1" hidden="1">'2-2'!$A$1:$K$54</definedName>
    <definedName name="Z_6F5868D2_82DA_41BA_A30E_E93393A2A484_.wvu.PrintArea" localSheetId="19" hidden="1">'2-20'!$A$1:$M$38</definedName>
    <definedName name="Z_6F5868D2_82DA_41BA_A30E_E93393A2A484_.wvu.PrintArea" localSheetId="20" hidden="1">'2-21'!$A$1:$M$35</definedName>
    <definedName name="Z_6F5868D2_82DA_41BA_A30E_E93393A2A484_.wvu.PrintArea" localSheetId="21" hidden="1">'2-22'!$A$1:$M$32</definedName>
    <definedName name="Z_6F5868D2_82DA_41BA_A30E_E93393A2A484_.wvu.PrintArea" localSheetId="22" hidden="1">'2-23'!$A$1:$Q$37</definedName>
    <definedName name="Z_6F5868D2_82DA_41BA_A30E_E93393A2A484_.wvu.PrintArea" localSheetId="23" hidden="1">'2-24'!$A$1:$M$42</definedName>
    <definedName name="Z_6F5868D2_82DA_41BA_A30E_E93393A2A484_.wvu.PrintArea" localSheetId="24" hidden="1">'2-25'!$A$1:$K$32</definedName>
    <definedName name="Z_6F5868D2_82DA_41BA_A30E_E93393A2A484_.wvu.PrintArea" localSheetId="25" hidden="1">'2-26'!$A$1:$Q$23</definedName>
    <definedName name="Z_6F5868D2_82DA_41BA_A30E_E93393A2A484_.wvu.PrintArea" localSheetId="26" hidden="1">'2-27'!$A$1:$L$43</definedName>
    <definedName name="Z_6F5868D2_82DA_41BA_A30E_E93393A2A484_.wvu.PrintArea" localSheetId="27" hidden="1">'2-28'!$A$1:$F$24</definedName>
    <definedName name="Z_6F5868D2_82DA_41BA_A30E_E93393A2A484_.wvu.PrintArea" localSheetId="28" hidden="1">'2-29'!$A$1:$M$44</definedName>
    <definedName name="Z_6F5868D2_82DA_41BA_A30E_E93393A2A484_.wvu.PrintArea" localSheetId="2" hidden="1">'2-3'!$A$1:$K$55</definedName>
    <definedName name="Z_6F5868D2_82DA_41BA_A30E_E93393A2A484_.wvu.PrintArea" localSheetId="29" hidden="1">'2-30'!$A$1:$M$33</definedName>
    <definedName name="Z_6F5868D2_82DA_41BA_A30E_E93393A2A484_.wvu.PrintArea" localSheetId="30" hidden="1">'2-31'!$A$1:$T$42</definedName>
    <definedName name="Z_6F5868D2_82DA_41BA_A30E_E93393A2A484_.wvu.PrintArea" localSheetId="31" hidden="1">'2-32'!$A$1:$L$44</definedName>
    <definedName name="Z_6F5868D2_82DA_41BA_A30E_E93393A2A484_.wvu.PrintArea" localSheetId="32" hidden="1">'2-33'!$A$1:$R$45</definedName>
    <definedName name="Z_6F5868D2_82DA_41BA_A30E_E93393A2A484_.wvu.PrintArea" localSheetId="33" hidden="1">'2-34'!$A$1:$P$27</definedName>
    <definedName name="Z_6F5868D2_82DA_41BA_A30E_E93393A2A484_.wvu.PrintArea" localSheetId="34" hidden="1">'2-35'!$A$1:$Q$26</definedName>
    <definedName name="Z_6F5868D2_82DA_41BA_A30E_E93393A2A484_.wvu.PrintArea" localSheetId="35" hidden="1">'2-36'!$A$1:$N$42</definedName>
    <definedName name="Z_6F5868D2_82DA_41BA_A30E_E93393A2A484_.wvu.PrintArea" localSheetId="36" hidden="1">'2-37'!$A$1:$M$29</definedName>
    <definedName name="Z_6F5868D2_82DA_41BA_A30E_E93393A2A484_.wvu.PrintArea" localSheetId="37" hidden="1">'2-38'!$A$1:$K$42</definedName>
    <definedName name="Z_6F5868D2_82DA_41BA_A30E_E93393A2A484_.wvu.PrintArea" localSheetId="38" hidden="1">'2-39'!$A$1:$Q$20</definedName>
    <definedName name="Z_6F5868D2_82DA_41BA_A30E_E93393A2A484_.wvu.PrintArea" localSheetId="3" hidden="1">'2-4'!$A$1:$J$34</definedName>
    <definedName name="Z_6F5868D2_82DA_41BA_A30E_E93393A2A484_.wvu.PrintArea" localSheetId="39" hidden="1">'2-40'!$A$1:$L$45</definedName>
    <definedName name="Z_6F5868D2_82DA_41BA_A30E_E93393A2A484_.wvu.PrintArea" localSheetId="40" hidden="1">'2-41'!$A$1:$F$28</definedName>
    <definedName name="Z_6F5868D2_82DA_41BA_A30E_E93393A2A484_.wvu.PrintArea" localSheetId="41" hidden="1">'2-42'!$A$1:$M$43</definedName>
    <definedName name="Z_6F5868D2_82DA_41BA_A30E_E93393A2A484_.wvu.PrintArea" localSheetId="42" hidden="1">'2-43'!$A$1:$N$36</definedName>
    <definedName name="Z_6F5868D2_82DA_41BA_A30E_E93393A2A484_.wvu.PrintArea" localSheetId="43" hidden="1">'2-44'!$A$1:$Q$42</definedName>
    <definedName name="Z_6F5868D2_82DA_41BA_A30E_E93393A2A484_.wvu.PrintArea" localSheetId="44" hidden="1">'2-45'!$A$1:$N$40</definedName>
    <definedName name="Z_6F5868D2_82DA_41BA_A30E_E93393A2A484_.wvu.PrintArea" localSheetId="45" hidden="1">'2-46'!$A$1:$R$46</definedName>
    <definedName name="Z_6F5868D2_82DA_41BA_A30E_E93393A2A484_.wvu.PrintArea" localSheetId="46" hidden="1">'2-47'!$A$1:$Q$29</definedName>
    <definedName name="Z_6F5868D2_82DA_41BA_A30E_E93393A2A484_.wvu.PrintArea" localSheetId="47" hidden="1">'2-48'!$B$1:$R$45</definedName>
    <definedName name="Z_6F5868D2_82DA_41BA_A30E_E93393A2A484_.wvu.PrintArea" localSheetId="48" hidden="1">'2-49'!$A$1:$N$46</definedName>
    <definedName name="Z_6F5868D2_82DA_41BA_A30E_E93393A2A484_.wvu.PrintArea" localSheetId="4" hidden="1">'2-5'!$A$1:$K$33</definedName>
    <definedName name="Z_6F5868D2_82DA_41BA_A30E_E93393A2A484_.wvu.PrintArea" localSheetId="49" hidden="1">'2-50'!$A$1:$L$27</definedName>
    <definedName name="Z_6F5868D2_82DA_41BA_A30E_E93393A2A484_.wvu.PrintArea" localSheetId="50" hidden="1">'2-51'!$A$1:$K$44</definedName>
    <definedName name="Z_6F5868D2_82DA_41BA_A30E_E93393A2A484_.wvu.PrintArea" localSheetId="51" hidden="1">'2-52'!$A$1:$J$40</definedName>
    <definedName name="Z_6F5868D2_82DA_41BA_A30E_E93393A2A484_.wvu.PrintArea" localSheetId="52" hidden="1">'2-53'!$A$1:$K$38</definedName>
    <definedName name="Z_6F5868D2_82DA_41BA_A30E_E93393A2A484_.wvu.PrintArea" localSheetId="53" hidden="1">'2-54'!$A$1:$I$30</definedName>
    <definedName name="Z_6F5868D2_82DA_41BA_A30E_E93393A2A484_.wvu.PrintArea" localSheetId="54" hidden="1">'2-55'!$A$1:$M$33</definedName>
    <definedName name="Z_6F5868D2_82DA_41BA_A30E_E93393A2A484_.wvu.PrintArea" localSheetId="55" hidden="1">'2-56'!$A$1:$M$28</definedName>
    <definedName name="Z_6F5868D2_82DA_41BA_A30E_E93393A2A484_.wvu.PrintArea" localSheetId="56" hidden="1">'2-57'!$A$1:$K$33</definedName>
    <definedName name="Z_6F5868D2_82DA_41BA_A30E_E93393A2A484_.wvu.PrintArea" localSheetId="57" hidden="1">'2-58'!$A$1:$N$42</definedName>
    <definedName name="Z_6F5868D2_82DA_41BA_A30E_E93393A2A484_.wvu.PrintArea" localSheetId="58" hidden="1">'2-59'!$A$1:$N$29</definedName>
    <definedName name="Z_6F5868D2_82DA_41BA_A30E_E93393A2A484_.wvu.PrintArea" localSheetId="5" hidden="1">'2-6'!$A$1:$J$33</definedName>
    <definedName name="Z_6F5868D2_82DA_41BA_A30E_E93393A2A484_.wvu.PrintArea" localSheetId="59" hidden="1">'2-60'!$A$1:$R$36</definedName>
    <definedName name="Z_6F5868D2_82DA_41BA_A30E_E93393A2A484_.wvu.PrintArea" localSheetId="60" hidden="1">'2-61'!$A$1:$S$18</definedName>
    <definedName name="Z_6F5868D2_82DA_41BA_A30E_E93393A2A484_.wvu.PrintArea" localSheetId="6" hidden="1">'2-7'!$A$1:$L$43</definedName>
    <definedName name="Z_6F5868D2_82DA_41BA_A30E_E93393A2A484_.wvu.PrintArea" localSheetId="7" hidden="1">'2-8'!$B$1:$L$20</definedName>
    <definedName name="Z_6F5868D2_82DA_41BA_A30E_E93393A2A484_.wvu.PrintArea" localSheetId="8" hidden="1">'2-9'!$A$1:$I$37</definedName>
    <definedName name="Z_6F5868D2_82DA_41BA_A30E_E93393A2A484_.wvu.Rows" localSheetId="4" hidden="1">'2-5'!$47:$47</definedName>
    <definedName name="Z_9794FA93_0DA1_4207_8A93_BAB6A553B531_.wvu.Cols" localSheetId="43" hidden="1">'2-44'!$AD:$AE</definedName>
    <definedName name="Z_9794FA93_0DA1_4207_8A93_BAB6A553B531_.wvu.Cols" localSheetId="44" hidden="1">'2-45'!$W:$Z</definedName>
    <definedName name="Z_9794FA93_0DA1_4207_8A93_BAB6A553B531_.wvu.PrintArea" localSheetId="0" hidden="1">'2-1'!$A$1:$K$48</definedName>
    <definedName name="Z_9794FA93_0DA1_4207_8A93_BAB6A553B531_.wvu.PrintArea" localSheetId="11" hidden="1">'2-12'!$A$1:$L$44</definedName>
    <definedName name="Z_9794FA93_0DA1_4207_8A93_BAB6A553B531_.wvu.PrintArea" localSheetId="12" hidden="1">'2-13'!$A$1:$L$53</definedName>
    <definedName name="Z_9794FA93_0DA1_4207_8A93_BAB6A553B531_.wvu.PrintArea" localSheetId="13" hidden="1">'2-14'!$A$1:$K$19</definedName>
    <definedName name="Z_9794FA93_0DA1_4207_8A93_BAB6A553B531_.wvu.PrintArea" localSheetId="14" hidden="1">'2-15'!$A$1:$K$13</definedName>
    <definedName name="Z_9794FA93_0DA1_4207_8A93_BAB6A553B531_.wvu.PrintArea" localSheetId="15" hidden="1">'2-16'!$A$1:$K$29</definedName>
    <definedName name="Z_9794FA93_0DA1_4207_8A93_BAB6A553B531_.wvu.PrintArea" localSheetId="16" hidden="1">'2-17'!$A$1:$L$38</definedName>
    <definedName name="Z_9794FA93_0DA1_4207_8A93_BAB6A553B531_.wvu.PrintArea" localSheetId="17" hidden="1">'2-18'!$A$1:$J$35</definedName>
    <definedName name="Z_9794FA93_0DA1_4207_8A93_BAB6A553B531_.wvu.PrintArea" localSheetId="18" hidden="1">'2-19'!$A$1:$M$44</definedName>
    <definedName name="Z_9794FA93_0DA1_4207_8A93_BAB6A553B531_.wvu.PrintArea" localSheetId="1" hidden="1">'2-2'!$A$1:$K$54</definedName>
    <definedName name="Z_9794FA93_0DA1_4207_8A93_BAB6A553B531_.wvu.PrintArea" localSheetId="19" hidden="1">'2-20'!$A$1:$M$38</definedName>
    <definedName name="Z_9794FA93_0DA1_4207_8A93_BAB6A553B531_.wvu.PrintArea" localSheetId="20" hidden="1">'2-21'!$A$1:$M$35</definedName>
    <definedName name="Z_9794FA93_0DA1_4207_8A93_BAB6A553B531_.wvu.PrintArea" localSheetId="21" hidden="1">'2-22'!$A$1:$M$32</definedName>
    <definedName name="Z_9794FA93_0DA1_4207_8A93_BAB6A553B531_.wvu.PrintArea" localSheetId="22" hidden="1">'2-23'!$A$1:$Q$37</definedName>
    <definedName name="Z_9794FA93_0DA1_4207_8A93_BAB6A553B531_.wvu.PrintArea" localSheetId="23" hidden="1">'2-24'!$A$1:$M$42</definedName>
    <definedName name="Z_9794FA93_0DA1_4207_8A93_BAB6A553B531_.wvu.PrintArea" localSheetId="24" hidden="1">'2-25'!$A$1:$K$32</definedName>
    <definedName name="Z_9794FA93_0DA1_4207_8A93_BAB6A553B531_.wvu.PrintArea" localSheetId="25" hidden="1">'2-26'!$A$1:$Q$23</definedName>
    <definedName name="Z_9794FA93_0DA1_4207_8A93_BAB6A553B531_.wvu.PrintArea" localSheetId="26" hidden="1">'2-27'!$A$1:$L$43</definedName>
    <definedName name="Z_9794FA93_0DA1_4207_8A93_BAB6A553B531_.wvu.PrintArea" localSheetId="27" hidden="1">'2-28'!$A$1:$F$24</definedName>
    <definedName name="Z_9794FA93_0DA1_4207_8A93_BAB6A553B531_.wvu.PrintArea" localSheetId="28" hidden="1">'2-29'!$A$1:$M$44</definedName>
    <definedName name="Z_9794FA93_0DA1_4207_8A93_BAB6A553B531_.wvu.PrintArea" localSheetId="2" hidden="1">'2-3'!$A$1:$K$55</definedName>
    <definedName name="Z_9794FA93_0DA1_4207_8A93_BAB6A553B531_.wvu.PrintArea" localSheetId="29" hidden="1">'2-30'!$A$1:$M$33</definedName>
    <definedName name="Z_9794FA93_0DA1_4207_8A93_BAB6A553B531_.wvu.PrintArea" localSheetId="30" hidden="1">'2-31'!$A$1:$T$42</definedName>
    <definedName name="Z_9794FA93_0DA1_4207_8A93_BAB6A553B531_.wvu.PrintArea" localSheetId="31" hidden="1">'2-32'!$A$1:$L$44</definedName>
    <definedName name="Z_9794FA93_0DA1_4207_8A93_BAB6A553B531_.wvu.PrintArea" localSheetId="32" hidden="1">'2-33'!$A$1:$R$45</definedName>
    <definedName name="Z_9794FA93_0DA1_4207_8A93_BAB6A553B531_.wvu.PrintArea" localSheetId="33" hidden="1">'2-34'!$A$1:$P$27</definedName>
    <definedName name="Z_9794FA93_0DA1_4207_8A93_BAB6A553B531_.wvu.PrintArea" localSheetId="34" hidden="1">'2-35'!$A$1:$Q$26</definedName>
    <definedName name="Z_9794FA93_0DA1_4207_8A93_BAB6A553B531_.wvu.PrintArea" localSheetId="35" hidden="1">'2-36'!$A$1:$N$42</definedName>
    <definedName name="Z_9794FA93_0DA1_4207_8A93_BAB6A553B531_.wvu.PrintArea" localSheetId="36" hidden="1">'2-37'!$A$1:$M$29</definedName>
    <definedName name="Z_9794FA93_0DA1_4207_8A93_BAB6A553B531_.wvu.PrintArea" localSheetId="37" hidden="1">'2-38'!$A$1:$K$42</definedName>
    <definedName name="Z_9794FA93_0DA1_4207_8A93_BAB6A553B531_.wvu.PrintArea" localSheetId="38" hidden="1">'2-39'!$A$1:$Q$20</definedName>
    <definedName name="Z_9794FA93_0DA1_4207_8A93_BAB6A553B531_.wvu.PrintArea" localSheetId="3" hidden="1">'2-4'!$A$1:$J$34</definedName>
    <definedName name="Z_9794FA93_0DA1_4207_8A93_BAB6A553B531_.wvu.PrintArea" localSheetId="39" hidden="1">'2-40'!$A$1:$L$45</definedName>
    <definedName name="Z_9794FA93_0DA1_4207_8A93_BAB6A553B531_.wvu.PrintArea" localSheetId="40" hidden="1">'2-41'!$A$1:$F$28</definedName>
    <definedName name="Z_9794FA93_0DA1_4207_8A93_BAB6A553B531_.wvu.PrintArea" localSheetId="41" hidden="1">'2-42'!$A$1:$M$43</definedName>
    <definedName name="Z_9794FA93_0DA1_4207_8A93_BAB6A553B531_.wvu.PrintArea" localSheetId="42" hidden="1">'2-43'!$A$1:$N$36</definedName>
    <definedName name="Z_9794FA93_0DA1_4207_8A93_BAB6A553B531_.wvu.PrintArea" localSheetId="43" hidden="1">'2-44'!$A$1:$Q$42</definedName>
    <definedName name="Z_9794FA93_0DA1_4207_8A93_BAB6A553B531_.wvu.PrintArea" localSheetId="44" hidden="1">'2-45'!$A$1:$N$40</definedName>
    <definedName name="Z_9794FA93_0DA1_4207_8A93_BAB6A553B531_.wvu.PrintArea" localSheetId="45" hidden="1">'2-46'!$A$1:$R$46</definedName>
    <definedName name="Z_9794FA93_0DA1_4207_8A93_BAB6A553B531_.wvu.PrintArea" localSheetId="46" hidden="1">'2-47'!$A$1:$Q$29</definedName>
    <definedName name="Z_9794FA93_0DA1_4207_8A93_BAB6A553B531_.wvu.PrintArea" localSheetId="47" hidden="1">'2-48'!$B$1:$R$45</definedName>
    <definedName name="Z_9794FA93_0DA1_4207_8A93_BAB6A553B531_.wvu.PrintArea" localSheetId="48" hidden="1">'2-49'!$A$1:$N$46</definedName>
    <definedName name="Z_9794FA93_0DA1_4207_8A93_BAB6A553B531_.wvu.PrintArea" localSheetId="4" hidden="1">'2-5'!$A$1:$K$33</definedName>
    <definedName name="Z_9794FA93_0DA1_4207_8A93_BAB6A553B531_.wvu.PrintArea" localSheetId="49" hidden="1">'2-50'!$A$1:$L$27</definedName>
    <definedName name="Z_9794FA93_0DA1_4207_8A93_BAB6A553B531_.wvu.PrintArea" localSheetId="50" hidden="1">'2-51'!$A$1:$K$44</definedName>
    <definedName name="Z_9794FA93_0DA1_4207_8A93_BAB6A553B531_.wvu.PrintArea" localSheetId="51" hidden="1">'2-52'!$A$1:$J$40</definedName>
    <definedName name="Z_9794FA93_0DA1_4207_8A93_BAB6A553B531_.wvu.PrintArea" localSheetId="52" hidden="1">'2-53'!$A$1:$K$38</definedName>
    <definedName name="Z_9794FA93_0DA1_4207_8A93_BAB6A553B531_.wvu.PrintArea" localSheetId="53" hidden="1">'2-54'!$A$1:$I$30</definedName>
    <definedName name="Z_9794FA93_0DA1_4207_8A93_BAB6A553B531_.wvu.PrintArea" localSheetId="54" hidden="1">'2-55'!$A$1:$M$33</definedName>
    <definedName name="Z_9794FA93_0DA1_4207_8A93_BAB6A553B531_.wvu.PrintArea" localSheetId="55" hidden="1">'2-56'!$A$1:$M$28</definedName>
    <definedName name="Z_9794FA93_0DA1_4207_8A93_BAB6A553B531_.wvu.PrintArea" localSheetId="56" hidden="1">'2-57'!$A$1:$K$33</definedName>
    <definedName name="Z_9794FA93_0DA1_4207_8A93_BAB6A553B531_.wvu.PrintArea" localSheetId="57" hidden="1">'2-58'!$A$1:$N$42</definedName>
    <definedName name="Z_9794FA93_0DA1_4207_8A93_BAB6A553B531_.wvu.PrintArea" localSheetId="58" hidden="1">'2-59'!$A$1:$N$29</definedName>
    <definedName name="Z_9794FA93_0DA1_4207_8A93_BAB6A553B531_.wvu.PrintArea" localSheetId="5" hidden="1">'2-6'!$A$1:$J$33</definedName>
    <definedName name="Z_9794FA93_0DA1_4207_8A93_BAB6A553B531_.wvu.PrintArea" localSheetId="59" hidden="1">'2-60'!$A$1:$R$36</definedName>
    <definedName name="Z_9794FA93_0DA1_4207_8A93_BAB6A553B531_.wvu.PrintArea" localSheetId="60" hidden="1">'2-61'!$A$1:$S$18</definedName>
    <definedName name="Z_9794FA93_0DA1_4207_8A93_BAB6A553B531_.wvu.PrintArea" localSheetId="6" hidden="1">'2-7'!$A$1:$L$43</definedName>
    <definedName name="Z_9794FA93_0DA1_4207_8A93_BAB6A553B531_.wvu.PrintArea" localSheetId="7" hidden="1">'2-8'!$B$1:$L$20</definedName>
    <definedName name="Z_9794FA93_0DA1_4207_8A93_BAB6A553B531_.wvu.Rows" localSheetId="4" hidden="1">'2-5'!$47:$47</definedName>
    <definedName name="Z_B094F2F7_597C_480B_B616_0E087F5F76BE_.wvu.Cols" localSheetId="14" hidden="1">'2-15'!$I:$I</definedName>
    <definedName name="Z_B094F2F7_597C_480B_B616_0E087F5F76BE_.wvu.Cols" localSheetId="22" hidden="1">'2-23'!#REF!</definedName>
    <definedName name="Z_B094F2F7_597C_480B_B616_0E087F5F76BE_.wvu.Cols" localSheetId="43" hidden="1">'2-44'!$AD:$AE</definedName>
    <definedName name="Z_B094F2F7_597C_480B_B616_0E087F5F76BE_.wvu.Cols" localSheetId="44" hidden="1">'2-45'!$W:$Z</definedName>
    <definedName name="Z_B094F2F7_597C_480B_B616_0E087F5F76BE_.wvu.PrintArea" localSheetId="0" hidden="1">'2-1'!$A$1:$J$59</definedName>
    <definedName name="Z_B094F2F7_597C_480B_B616_0E087F5F76BE_.wvu.PrintArea" localSheetId="11" hidden="1">'2-12'!$B$1:$K$48</definedName>
    <definedName name="Z_B094F2F7_597C_480B_B616_0E087F5F76BE_.wvu.PrintArea" localSheetId="12" hidden="1">'2-13'!$B$1:$K$22</definedName>
    <definedName name="Z_B094F2F7_597C_480B_B616_0E087F5F76BE_.wvu.PrintArea" localSheetId="13" hidden="1">'2-14'!$B$1:$J$18</definedName>
    <definedName name="Z_B094F2F7_597C_480B_B616_0E087F5F76BE_.wvu.PrintArea" localSheetId="14" hidden="1">'2-15'!$B$1:$J$12</definedName>
    <definedName name="Z_B094F2F7_597C_480B_B616_0E087F5F76BE_.wvu.PrintArea" localSheetId="15" hidden="1">'2-16'!$B$1:$K$32</definedName>
    <definedName name="Z_B094F2F7_597C_480B_B616_0E087F5F76BE_.wvu.PrintArea" localSheetId="16" hidden="1">'2-17'!$A$1:$K$53</definedName>
    <definedName name="Z_B094F2F7_597C_480B_B616_0E087F5F76BE_.wvu.PrintArea" localSheetId="17" hidden="1">'2-18'!$B$1:$I$51</definedName>
    <definedName name="Z_B094F2F7_597C_480B_B616_0E087F5F76BE_.wvu.PrintArea" localSheetId="18" hidden="1">'2-19'!$B$1:$M$46</definedName>
    <definedName name="Z_B094F2F7_597C_480B_B616_0E087F5F76BE_.wvu.PrintArea" localSheetId="1" hidden="1">'2-2'!$A$1:$I$39</definedName>
    <definedName name="Z_B094F2F7_597C_480B_B616_0E087F5F76BE_.wvu.PrintArea" localSheetId="19" hidden="1">'2-20'!$B$1:$M$43</definedName>
    <definedName name="Z_B094F2F7_597C_480B_B616_0E087F5F76BE_.wvu.PrintArea" localSheetId="20" hidden="1">'2-21'!$A$1:$M$45</definedName>
    <definedName name="Z_B094F2F7_597C_480B_B616_0E087F5F76BE_.wvu.PrintArea" localSheetId="21" hidden="1">'2-22'!$B$1:$M$43</definedName>
    <definedName name="Z_B094F2F7_597C_480B_B616_0E087F5F76BE_.wvu.PrintArea" localSheetId="22" hidden="1">'2-23'!$B$1:$Q$44</definedName>
    <definedName name="Z_B094F2F7_597C_480B_B616_0E087F5F76BE_.wvu.PrintArea" localSheetId="23" hidden="1">'2-24'!$B$1:$M$49</definedName>
    <definedName name="Z_B094F2F7_597C_480B_B616_0E087F5F76BE_.wvu.PrintArea" localSheetId="24" hidden="1">'2-25'!$B$1:$J$44</definedName>
    <definedName name="Z_B094F2F7_597C_480B_B616_0E087F5F76BE_.wvu.PrintArea" localSheetId="25" hidden="1">'2-26'!$C$1:$Q$31</definedName>
    <definedName name="Z_B094F2F7_597C_480B_B616_0E087F5F76BE_.wvu.PrintArea" localSheetId="26" hidden="1">'2-27'!$B$1:$L$44</definedName>
    <definedName name="Z_B094F2F7_597C_480B_B616_0E087F5F76BE_.wvu.PrintArea" localSheetId="27" hidden="1">'2-28'!$B$1:$F$43</definedName>
    <definedName name="Z_B094F2F7_597C_480B_B616_0E087F5F76BE_.wvu.PrintArea" localSheetId="28" hidden="1">'2-29'!$A$1:$M$45</definedName>
    <definedName name="Z_B094F2F7_597C_480B_B616_0E087F5F76BE_.wvu.PrintArea" localSheetId="2" hidden="1">'2-3'!$A$1:$I$31</definedName>
    <definedName name="Z_B094F2F7_597C_480B_B616_0E087F5F76BE_.wvu.PrintArea" localSheetId="29" hidden="1">'2-30'!$B$1:$M$48</definedName>
    <definedName name="Z_B094F2F7_597C_480B_B616_0E087F5F76BE_.wvu.PrintArea" localSheetId="30" hidden="1">'2-31'!$B$1:$T$48</definedName>
    <definedName name="Z_B094F2F7_597C_480B_B616_0E087F5F76BE_.wvu.PrintArea" localSheetId="31" hidden="1">'2-32'!$B$1:$L$50</definedName>
    <definedName name="Z_B094F2F7_597C_480B_B616_0E087F5F76BE_.wvu.PrintArea" localSheetId="32" hidden="1">'2-33'!$B$1:$R$47</definedName>
    <definedName name="Z_B094F2F7_597C_480B_B616_0E087F5F76BE_.wvu.PrintArea" localSheetId="33" hidden="1">'2-34'!$B$1:$P$40</definedName>
    <definedName name="Z_B094F2F7_597C_480B_B616_0E087F5F76BE_.wvu.PrintArea" localSheetId="34" hidden="1">'2-35'!$B$1:$Q$42</definedName>
    <definedName name="Z_B094F2F7_597C_480B_B616_0E087F5F76BE_.wvu.PrintArea" localSheetId="35" hidden="1">'2-36'!$B$1:$N$46</definedName>
    <definedName name="Z_B094F2F7_597C_480B_B616_0E087F5F76BE_.wvu.PrintArea" localSheetId="36" hidden="1">'2-37'!$B$1:$M$45</definedName>
    <definedName name="Z_B094F2F7_597C_480B_B616_0E087F5F76BE_.wvu.PrintArea" localSheetId="37" hidden="1">'2-38'!$B$1:$J$48</definedName>
    <definedName name="Z_B094F2F7_597C_480B_B616_0E087F5F76BE_.wvu.PrintArea" localSheetId="38" hidden="1">'2-39'!$C$1:$Q$29</definedName>
    <definedName name="Z_B094F2F7_597C_480B_B616_0E087F5F76BE_.wvu.PrintArea" localSheetId="3" hidden="1">'2-4'!$B$1:$I$47</definedName>
    <definedName name="Z_B094F2F7_597C_480B_B616_0E087F5F76BE_.wvu.PrintArea" localSheetId="39" hidden="1">'2-40'!$B$1:$L$44</definedName>
    <definedName name="Z_B094F2F7_597C_480B_B616_0E087F5F76BE_.wvu.PrintArea" localSheetId="40" hidden="1">'2-41'!$B$1:$F$43</definedName>
    <definedName name="Z_B094F2F7_597C_480B_B616_0E087F5F76BE_.wvu.PrintArea" localSheetId="41" hidden="1">'2-42'!$A$1:$M$46</definedName>
    <definedName name="Z_B094F2F7_597C_480B_B616_0E087F5F76BE_.wvu.PrintArea" localSheetId="42" hidden="1">'2-43'!$B$1:$N$49</definedName>
    <definedName name="Z_B094F2F7_597C_480B_B616_0E087F5F76BE_.wvu.PrintArea" localSheetId="43" hidden="1">'2-44'!$B$1:$Q$47</definedName>
    <definedName name="Z_B094F2F7_597C_480B_B616_0E087F5F76BE_.wvu.PrintArea" localSheetId="44" hidden="1">'2-45'!$B$1:$N$46</definedName>
    <definedName name="Z_B094F2F7_597C_480B_B616_0E087F5F76BE_.wvu.PrintArea" localSheetId="45" hidden="1">'2-46'!$B$1:$R$46</definedName>
    <definedName name="Z_B094F2F7_597C_480B_B616_0E087F5F76BE_.wvu.PrintArea" localSheetId="46" hidden="1">'2-47'!$B$1:$Q$29</definedName>
    <definedName name="Z_B094F2F7_597C_480B_B616_0E087F5F76BE_.wvu.PrintArea" localSheetId="47" hidden="1">'2-48'!$B$1:$R$45</definedName>
    <definedName name="Z_B094F2F7_597C_480B_B616_0E087F5F76BE_.wvu.PrintArea" localSheetId="48" hidden="1">'2-49'!$B$1:$N$45</definedName>
    <definedName name="Z_B094F2F7_597C_480B_B616_0E087F5F76BE_.wvu.PrintArea" localSheetId="4" hidden="1">'2-5'!$B$1:$K$47</definedName>
    <definedName name="Z_B094F2F7_597C_480B_B616_0E087F5F76BE_.wvu.PrintArea" localSheetId="49" hidden="1">'2-50'!$B$1:$L$46</definedName>
    <definedName name="Z_B094F2F7_597C_480B_B616_0E087F5F76BE_.wvu.PrintArea" localSheetId="50" hidden="1">'2-51'!$B$1:$J$44</definedName>
    <definedName name="Z_B094F2F7_597C_480B_B616_0E087F5F76BE_.wvu.PrintArea" localSheetId="51" hidden="1">'2-52'!$B$1:$I$45</definedName>
    <definedName name="Z_B094F2F7_597C_480B_B616_0E087F5F76BE_.wvu.PrintArea" localSheetId="52" hidden="1">'2-53'!$B$1:$J$45</definedName>
    <definedName name="Z_B094F2F7_597C_480B_B616_0E087F5F76BE_.wvu.PrintArea" localSheetId="53" hidden="1">'2-54'!$B$1:$I$43</definedName>
    <definedName name="Z_B094F2F7_597C_480B_B616_0E087F5F76BE_.wvu.PrintArea" localSheetId="54" hidden="1">'2-55'!$B$1:$N$32</definedName>
    <definedName name="Z_B094F2F7_597C_480B_B616_0E087F5F76BE_.wvu.PrintArea" localSheetId="55" hidden="1">'2-56'!$B$1:$N$14</definedName>
    <definedName name="Z_B094F2F7_597C_480B_B616_0E087F5F76BE_.wvu.PrintArea" localSheetId="56" hidden="1">'2-57'!$B$1:$K$43</definedName>
    <definedName name="Z_B094F2F7_597C_480B_B616_0E087F5F76BE_.wvu.PrintArea" localSheetId="57" hidden="1">'2-58'!$B$1:$N$42</definedName>
    <definedName name="Z_B094F2F7_597C_480B_B616_0E087F5F76BE_.wvu.PrintArea" localSheetId="58" hidden="1">'2-59'!$B$1:$N$29</definedName>
    <definedName name="Z_B094F2F7_597C_480B_B616_0E087F5F76BE_.wvu.PrintArea" localSheetId="5" hidden="1">'2-6'!$A$1:$L$39</definedName>
    <definedName name="Z_B094F2F7_597C_480B_B616_0E087F5F76BE_.wvu.PrintArea" localSheetId="59" hidden="1">'2-60'!$B$1:$R$43</definedName>
    <definedName name="Z_B094F2F7_597C_480B_B616_0E087F5F76BE_.wvu.PrintArea" localSheetId="60" hidden="1">'2-61'!$B$1:$S$18</definedName>
    <definedName name="Z_B094F2F7_597C_480B_B616_0E087F5F76BE_.wvu.PrintArea" localSheetId="6" hidden="1">'2-7'!$A$1:$L$41</definedName>
    <definedName name="Z_B094F2F7_597C_480B_B616_0E087F5F76BE_.wvu.PrintArea" localSheetId="7" hidden="1">'2-8'!$B$1:$L$21</definedName>
    <definedName name="Z_DEB1E275_8A17_4BCE_A801_98B8C9B19312_.wvu.Cols" localSheetId="43" hidden="1">'2-44'!$AD:$AE</definedName>
    <definedName name="Z_DEB1E275_8A17_4BCE_A801_98B8C9B19312_.wvu.Cols" localSheetId="44" hidden="1">'2-45'!$W:$Z</definedName>
    <definedName name="Z_DEB1E275_8A17_4BCE_A801_98B8C9B19312_.wvu.PrintArea" localSheetId="0" hidden="1">'2-1'!$A$1:$K$48</definedName>
    <definedName name="Z_DEB1E275_8A17_4BCE_A801_98B8C9B19312_.wvu.PrintArea" localSheetId="9" hidden="1">'2-10'!$B$1:$N$40</definedName>
    <definedName name="Z_DEB1E275_8A17_4BCE_A801_98B8C9B19312_.wvu.PrintArea" localSheetId="10" hidden="1">'2-11'!$A$1:$S$49</definedName>
    <definedName name="Z_DEB1E275_8A17_4BCE_A801_98B8C9B19312_.wvu.PrintArea" localSheetId="11" hidden="1">'2-12'!$A$1:$L$44</definedName>
    <definedName name="Z_DEB1E275_8A17_4BCE_A801_98B8C9B19312_.wvu.PrintArea" localSheetId="12" hidden="1">'2-13'!$A$1:$L$53</definedName>
    <definedName name="Z_DEB1E275_8A17_4BCE_A801_98B8C9B19312_.wvu.PrintArea" localSheetId="13" hidden="1">'2-14'!$A$1:$K$19</definedName>
    <definedName name="Z_DEB1E275_8A17_4BCE_A801_98B8C9B19312_.wvu.PrintArea" localSheetId="14" hidden="1">'2-15'!$A$1:$K$13</definedName>
    <definedName name="Z_DEB1E275_8A17_4BCE_A801_98B8C9B19312_.wvu.PrintArea" localSheetId="15" hidden="1">'2-16'!$A$1:$K$29</definedName>
    <definedName name="Z_DEB1E275_8A17_4BCE_A801_98B8C9B19312_.wvu.PrintArea" localSheetId="16" hidden="1">'2-17'!$A$1:$L$38</definedName>
    <definedName name="Z_DEB1E275_8A17_4BCE_A801_98B8C9B19312_.wvu.PrintArea" localSheetId="17" hidden="1">'2-18'!$A$1:$J$35</definedName>
    <definedName name="Z_DEB1E275_8A17_4BCE_A801_98B8C9B19312_.wvu.PrintArea" localSheetId="18" hidden="1">'2-19'!$A$1:$M$44</definedName>
    <definedName name="Z_DEB1E275_8A17_4BCE_A801_98B8C9B19312_.wvu.PrintArea" localSheetId="1" hidden="1">'2-2'!$A$1:$K$54</definedName>
    <definedName name="Z_DEB1E275_8A17_4BCE_A801_98B8C9B19312_.wvu.PrintArea" localSheetId="19" hidden="1">'2-20'!$A$1:$M$38</definedName>
    <definedName name="Z_DEB1E275_8A17_4BCE_A801_98B8C9B19312_.wvu.PrintArea" localSheetId="20" hidden="1">'2-21'!$A$1:$M$35</definedName>
    <definedName name="Z_DEB1E275_8A17_4BCE_A801_98B8C9B19312_.wvu.PrintArea" localSheetId="21" hidden="1">'2-22'!$A$1:$M$32</definedName>
    <definedName name="Z_DEB1E275_8A17_4BCE_A801_98B8C9B19312_.wvu.PrintArea" localSheetId="22" hidden="1">'2-23'!$A$1:$Q$37</definedName>
    <definedName name="Z_DEB1E275_8A17_4BCE_A801_98B8C9B19312_.wvu.PrintArea" localSheetId="23" hidden="1">'2-24'!$A$1:$M$42</definedName>
    <definedName name="Z_DEB1E275_8A17_4BCE_A801_98B8C9B19312_.wvu.PrintArea" localSheetId="24" hidden="1">'2-25'!$A$1:$K$32</definedName>
    <definedName name="Z_DEB1E275_8A17_4BCE_A801_98B8C9B19312_.wvu.PrintArea" localSheetId="25" hidden="1">'2-26'!$A$1:$Q$23</definedName>
    <definedName name="Z_DEB1E275_8A17_4BCE_A801_98B8C9B19312_.wvu.PrintArea" localSheetId="26" hidden="1">'2-27'!$A$1:$L$43</definedName>
    <definedName name="Z_DEB1E275_8A17_4BCE_A801_98B8C9B19312_.wvu.PrintArea" localSheetId="27" hidden="1">'2-28'!$A$1:$F$24</definedName>
    <definedName name="Z_DEB1E275_8A17_4BCE_A801_98B8C9B19312_.wvu.PrintArea" localSheetId="28" hidden="1">'2-29'!$A$1:$M$44</definedName>
    <definedName name="Z_DEB1E275_8A17_4BCE_A801_98B8C9B19312_.wvu.PrintArea" localSheetId="2" hidden="1">'2-3'!$A$1:$K$55</definedName>
    <definedName name="Z_DEB1E275_8A17_4BCE_A801_98B8C9B19312_.wvu.PrintArea" localSheetId="29" hidden="1">'2-30'!$A$1:$M$33</definedName>
    <definedName name="Z_DEB1E275_8A17_4BCE_A801_98B8C9B19312_.wvu.PrintArea" localSheetId="30" hidden="1">'2-31'!$A$1:$T$42</definedName>
    <definedName name="Z_DEB1E275_8A17_4BCE_A801_98B8C9B19312_.wvu.PrintArea" localSheetId="31" hidden="1">'2-32'!$A$1:$L$44</definedName>
    <definedName name="Z_DEB1E275_8A17_4BCE_A801_98B8C9B19312_.wvu.PrintArea" localSheetId="32" hidden="1">'2-33'!$A$1:$R$45</definedName>
    <definedName name="Z_DEB1E275_8A17_4BCE_A801_98B8C9B19312_.wvu.PrintArea" localSheetId="33" hidden="1">'2-34'!$A$1:$P$27</definedName>
    <definedName name="Z_DEB1E275_8A17_4BCE_A801_98B8C9B19312_.wvu.PrintArea" localSheetId="34" hidden="1">'2-35'!$A$1:$Q$26</definedName>
    <definedName name="Z_DEB1E275_8A17_4BCE_A801_98B8C9B19312_.wvu.PrintArea" localSheetId="35" hidden="1">'2-36'!$A$1:$N$42</definedName>
    <definedName name="Z_DEB1E275_8A17_4BCE_A801_98B8C9B19312_.wvu.PrintArea" localSheetId="36" hidden="1">'2-37'!$A$1:$M$29</definedName>
    <definedName name="Z_DEB1E275_8A17_4BCE_A801_98B8C9B19312_.wvu.PrintArea" localSheetId="37" hidden="1">'2-38'!$A$1:$K$42</definedName>
    <definedName name="Z_DEB1E275_8A17_4BCE_A801_98B8C9B19312_.wvu.PrintArea" localSheetId="38" hidden="1">'2-39'!$A$1:$Q$20</definedName>
    <definedName name="Z_DEB1E275_8A17_4BCE_A801_98B8C9B19312_.wvu.PrintArea" localSheetId="3" hidden="1">'2-4'!$A$1:$J$34</definedName>
    <definedName name="Z_DEB1E275_8A17_4BCE_A801_98B8C9B19312_.wvu.PrintArea" localSheetId="39" hidden="1">'2-40'!$A$1:$L$45</definedName>
    <definedName name="Z_DEB1E275_8A17_4BCE_A801_98B8C9B19312_.wvu.PrintArea" localSheetId="40" hidden="1">'2-41'!$A$1:$F$28</definedName>
    <definedName name="Z_DEB1E275_8A17_4BCE_A801_98B8C9B19312_.wvu.PrintArea" localSheetId="41" hidden="1">'2-42'!$A$1:$M$43</definedName>
    <definedName name="Z_DEB1E275_8A17_4BCE_A801_98B8C9B19312_.wvu.PrintArea" localSheetId="42" hidden="1">'2-43'!$A$1:$N$36</definedName>
    <definedName name="Z_DEB1E275_8A17_4BCE_A801_98B8C9B19312_.wvu.PrintArea" localSheetId="43" hidden="1">'2-44'!$A$1:$Q$42</definedName>
    <definedName name="Z_DEB1E275_8A17_4BCE_A801_98B8C9B19312_.wvu.PrintArea" localSheetId="44" hidden="1">'2-45'!$A$1:$N$40</definedName>
    <definedName name="Z_DEB1E275_8A17_4BCE_A801_98B8C9B19312_.wvu.PrintArea" localSheetId="45" hidden="1">'2-46'!$A$1:$R$46</definedName>
    <definedName name="Z_DEB1E275_8A17_4BCE_A801_98B8C9B19312_.wvu.PrintArea" localSheetId="46" hidden="1">'2-47'!$A$1:$Q$29</definedName>
    <definedName name="Z_DEB1E275_8A17_4BCE_A801_98B8C9B19312_.wvu.PrintArea" localSheetId="47" hidden="1">'2-48'!$B$1:$R$45</definedName>
    <definedName name="Z_DEB1E275_8A17_4BCE_A801_98B8C9B19312_.wvu.PrintArea" localSheetId="48" hidden="1">'2-49'!$A$1:$N$46</definedName>
    <definedName name="Z_DEB1E275_8A17_4BCE_A801_98B8C9B19312_.wvu.PrintArea" localSheetId="4" hidden="1">'2-5'!$A$1:$K$33</definedName>
    <definedName name="Z_DEB1E275_8A17_4BCE_A801_98B8C9B19312_.wvu.PrintArea" localSheetId="49" hidden="1">'2-50'!$A$1:$L$27</definedName>
    <definedName name="Z_DEB1E275_8A17_4BCE_A801_98B8C9B19312_.wvu.PrintArea" localSheetId="50" hidden="1">'2-51'!$A$1:$K$44</definedName>
    <definedName name="Z_DEB1E275_8A17_4BCE_A801_98B8C9B19312_.wvu.PrintArea" localSheetId="51" hidden="1">'2-52'!$A$1:$J$40</definedName>
    <definedName name="Z_DEB1E275_8A17_4BCE_A801_98B8C9B19312_.wvu.PrintArea" localSheetId="52" hidden="1">'2-53'!$A$1:$K$38</definedName>
    <definedName name="Z_DEB1E275_8A17_4BCE_A801_98B8C9B19312_.wvu.PrintArea" localSheetId="53" hidden="1">'2-54'!$A$1:$I$30</definedName>
    <definedName name="Z_DEB1E275_8A17_4BCE_A801_98B8C9B19312_.wvu.PrintArea" localSheetId="54" hidden="1">'2-55'!$A$1:$M$33</definedName>
    <definedName name="Z_DEB1E275_8A17_4BCE_A801_98B8C9B19312_.wvu.PrintArea" localSheetId="55" hidden="1">'2-56'!$A$1:$M$28</definedName>
    <definedName name="Z_DEB1E275_8A17_4BCE_A801_98B8C9B19312_.wvu.PrintArea" localSheetId="56" hidden="1">'2-57'!$A$1:$K$33</definedName>
    <definedName name="Z_DEB1E275_8A17_4BCE_A801_98B8C9B19312_.wvu.PrintArea" localSheetId="57" hidden="1">'2-58'!$A$1:$N$42</definedName>
    <definedName name="Z_DEB1E275_8A17_4BCE_A801_98B8C9B19312_.wvu.PrintArea" localSheetId="58" hidden="1">'2-59'!$A$1:$N$29</definedName>
    <definedName name="Z_DEB1E275_8A17_4BCE_A801_98B8C9B19312_.wvu.PrintArea" localSheetId="5" hidden="1">'2-6'!$A$1:$J$33</definedName>
    <definedName name="Z_DEB1E275_8A17_4BCE_A801_98B8C9B19312_.wvu.PrintArea" localSheetId="59" hidden="1">'2-60'!$A$1:$R$36</definedName>
    <definedName name="Z_DEB1E275_8A17_4BCE_A801_98B8C9B19312_.wvu.PrintArea" localSheetId="60" hidden="1">'2-61'!$A$1:$S$18</definedName>
    <definedName name="Z_DEB1E275_8A17_4BCE_A801_98B8C9B19312_.wvu.PrintArea" localSheetId="6" hidden="1">'2-7'!$A$1:$L$43</definedName>
    <definedName name="Z_DEB1E275_8A17_4BCE_A801_98B8C9B19312_.wvu.PrintArea" localSheetId="7" hidden="1">'2-8'!$B$1:$L$20</definedName>
    <definedName name="Z_DEB1E275_8A17_4BCE_A801_98B8C9B19312_.wvu.PrintArea" localSheetId="8" hidden="1">'2-9'!$A$1:$I$37</definedName>
    <definedName name="Z_DEB1E275_8A17_4BCE_A801_98B8C9B19312_.wvu.Rows" localSheetId="4" hidden="1">'2-5'!$47:$47</definedName>
    <definedName name="Z_E15F9888_A7E1_45B9_8D6D_A370A52F3CAA_.wvu.Cols" localSheetId="43" hidden="1">'2-44'!$AD:$AE</definedName>
    <definedName name="Z_E15F9888_A7E1_45B9_8D6D_A370A52F3CAA_.wvu.Cols" localSheetId="44" hidden="1">'2-45'!$W:$Z</definedName>
    <definedName name="Z_E15F9888_A7E1_45B9_8D6D_A370A52F3CAA_.wvu.PrintArea" localSheetId="0" hidden="1">'2-1'!$A$1:$K$48</definedName>
    <definedName name="Z_E15F9888_A7E1_45B9_8D6D_A370A52F3CAA_.wvu.PrintArea" localSheetId="11" hidden="1">'2-12'!$A$1:$L$44</definedName>
    <definedName name="Z_E15F9888_A7E1_45B9_8D6D_A370A52F3CAA_.wvu.PrintArea" localSheetId="12" hidden="1">'2-13'!$A$1:$L$53</definedName>
    <definedName name="Z_E15F9888_A7E1_45B9_8D6D_A370A52F3CAA_.wvu.PrintArea" localSheetId="13" hidden="1">'2-14'!$A$1:$K$19</definedName>
    <definedName name="Z_E15F9888_A7E1_45B9_8D6D_A370A52F3CAA_.wvu.PrintArea" localSheetId="14" hidden="1">'2-15'!$A$1:$K$13</definedName>
    <definedName name="Z_E15F9888_A7E1_45B9_8D6D_A370A52F3CAA_.wvu.PrintArea" localSheetId="15" hidden="1">'2-16'!$A$1:$K$29</definedName>
    <definedName name="Z_E15F9888_A7E1_45B9_8D6D_A370A52F3CAA_.wvu.PrintArea" localSheetId="16" hidden="1">'2-17'!$A$1:$L$38</definedName>
    <definedName name="Z_E15F9888_A7E1_45B9_8D6D_A370A52F3CAA_.wvu.PrintArea" localSheetId="17" hidden="1">'2-18'!$A$1:$J$35</definedName>
    <definedName name="Z_E15F9888_A7E1_45B9_8D6D_A370A52F3CAA_.wvu.PrintArea" localSheetId="18" hidden="1">'2-19'!$A$1:$M$44</definedName>
    <definedName name="Z_E15F9888_A7E1_45B9_8D6D_A370A52F3CAA_.wvu.PrintArea" localSheetId="1" hidden="1">'2-2'!$A$1:$K$54</definedName>
    <definedName name="Z_E15F9888_A7E1_45B9_8D6D_A370A52F3CAA_.wvu.PrintArea" localSheetId="19" hidden="1">'2-20'!$A$1:$M$38</definedName>
    <definedName name="Z_E15F9888_A7E1_45B9_8D6D_A370A52F3CAA_.wvu.PrintArea" localSheetId="20" hidden="1">'2-21'!$A$1:$M$35</definedName>
    <definedName name="Z_E15F9888_A7E1_45B9_8D6D_A370A52F3CAA_.wvu.PrintArea" localSheetId="21" hidden="1">'2-22'!$A$1:$M$32</definedName>
    <definedName name="Z_E15F9888_A7E1_45B9_8D6D_A370A52F3CAA_.wvu.PrintArea" localSheetId="22" hidden="1">'2-23'!$A$1:$Q$37</definedName>
    <definedName name="Z_E15F9888_A7E1_45B9_8D6D_A370A52F3CAA_.wvu.PrintArea" localSheetId="23" hidden="1">'2-24'!$A$1:$M$42</definedName>
    <definedName name="Z_E15F9888_A7E1_45B9_8D6D_A370A52F3CAA_.wvu.PrintArea" localSheetId="24" hidden="1">'2-25'!$A$1:$K$32</definedName>
    <definedName name="Z_E15F9888_A7E1_45B9_8D6D_A370A52F3CAA_.wvu.PrintArea" localSheetId="25" hidden="1">'2-26'!$A$1:$Q$23</definedName>
    <definedName name="Z_E15F9888_A7E1_45B9_8D6D_A370A52F3CAA_.wvu.PrintArea" localSheetId="26" hidden="1">'2-27'!$A$1:$L$43</definedName>
    <definedName name="Z_E15F9888_A7E1_45B9_8D6D_A370A52F3CAA_.wvu.PrintArea" localSheetId="27" hidden="1">'2-28'!$A$1:$F$24</definedName>
    <definedName name="Z_E15F9888_A7E1_45B9_8D6D_A370A52F3CAA_.wvu.PrintArea" localSheetId="28" hidden="1">'2-29'!$A$1:$M$44</definedName>
    <definedName name="Z_E15F9888_A7E1_45B9_8D6D_A370A52F3CAA_.wvu.PrintArea" localSheetId="2" hidden="1">'2-3'!$A$1:$K$55</definedName>
    <definedName name="Z_E15F9888_A7E1_45B9_8D6D_A370A52F3CAA_.wvu.PrintArea" localSheetId="29" hidden="1">'2-30'!$A$1:$M$33</definedName>
    <definedName name="Z_E15F9888_A7E1_45B9_8D6D_A370A52F3CAA_.wvu.PrintArea" localSheetId="30" hidden="1">'2-31'!$A$1:$T$42</definedName>
    <definedName name="Z_E15F9888_A7E1_45B9_8D6D_A370A52F3CAA_.wvu.PrintArea" localSheetId="31" hidden="1">'2-32'!$A$1:$L$44</definedName>
    <definedName name="Z_E15F9888_A7E1_45B9_8D6D_A370A52F3CAA_.wvu.PrintArea" localSheetId="32" hidden="1">'2-33'!$A$1:$R$45</definedName>
    <definedName name="Z_E15F9888_A7E1_45B9_8D6D_A370A52F3CAA_.wvu.PrintArea" localSheetId="33" hidden="1">'2-34'!$A$1:$P$27</definedName>
    <definedName name="Z_E15F9888_A7E1_45B9_8D6D_A370A52F3CAA_.wvu.PrintArea" localSheetId="34" hidden="1">'2-35'!$A$1:$Q$26</definedName>
    <definedName name="Z_E15F9888_A7E1_45B9_8D6D_A370A52F3CAA_.wvu.PrintArea" localSheetId="35" hidden="1">'2-36'!$A$1:$N$42</definedName>
    <definedName name="Z_E15F9888_A7E1_45B9_8D6D_A370A52F3CAA_.wvu.PrintArea" localSheetId="36" hidden="1">'2-37'!$A$1:$M$29</definedName>
    <definedName name="Z_E15F9888_A7E1_45B9_8D6D_A370A52F3CAA_.wvu.PrintArea" localSheetId="37" hidden="1">'2-38'!$A$1:$K$42</definedName>
    <definedName name="Z_E15F9888_A7E1_45B9_8D6D_A370A52F3CAA_.wvu.PrintArea" localSheetId="38" hidden="1">'2-39'!$A$1:$Q$20</definedName>
    <definedName name="Z_E15F9888_A7E1_45B9_8D6D_A370A52F3CAA_.wvu.PrintArea" localSheetId="3" hidden="1">'2-4'!$A$1:$J$34</definedName>
    <definedName name="Z_E15F9888_A7E1_45B9_8D6D_A370A52F3CAA_.wvu.PrintArea" localSheetId="39" hidden="1">'2-40'!$A$1:$L$45</definedName>
    <definedName name="Z_E15F9888_A7E1_45B9_8D6D_A370A52F3CAA_.wvu.PrintArea" localSheetId="40" hidden="1">'2-41'!$A$1:$F$28</definedName>
    <definedName name="Z_E15F9888_A7E1_45B9_8D6D_A370A52F3CAA_.wvu.PrintArea" localSheetId="41" hidden="1">'2-42'!$A$1:$M$43</definedName>
    <definedName name="Z_E15F9888_A7E1_45B9_8D6D_A370A52F3CAA_.wvu.PrintArea" localSheetId="42" hidden="1">'2-43'!$A$1:$N$36</definedName>
    <definedName name="Z_E15F9888_A7E1_45B9_8D6D_A370A52F3CAA_.wvu.PrintArea" localSheetId="43" hidden="1">'2-44'!$A$1:$Q$42</definedName>
    <definedName name="Z_E15F9888_A7E1_45B9_8D6D_A370A52F3CAA_.wvu.PrintArea" localSheetId="44" hidden="1">'2-45'!$A$1:$N$40</definedName>
    <definedName name="Z_E15F9888_A7E1_45B9_8D6D_A370A52F3CAA_.wvu.PrintArea" localSheetId="45" hidden="1">'2-46'!$A$1:$R$46</definedName>
    <definedName name="Z_E15F9888_A7E1_45B9_8D6D_A370A52F3CAA_.wvu.PrintArea" localSheetId="46" hidden="1">'2-47'!$A$1:$Q$29</definedName>
    <definedName name="Z_E15F9888_A7E1_45B9_8D6D_A370A52F3CAA_.wvu.PrintArea" localSheetId="47" hidden="1">'2-48'!$B$1:$R$45</definedName>
    <definedName name="Z_E15F9888_A7E1_45B9_8D6D_A370A52F3CAA_.wvu.PrintArea" localSheetId="48" hidden="1">'2-49'!$A$1:$N$46</definedName>
    <definedName name="Z_E15F9888_A7E1_45B9_8D6D_A370A52F3CAA_.wvu.PrintArea" localSheetId="4" hidden="1">'2-5'!$A$1:$K$33</definedName>
    <definedName name="Z_E15F9888_A7E1_45B9_8D6D_A370A52F3CAA_.wvu.PrintArea" localSheetId="49" hidden="1">'2-50'!$A$1:$L$27</definedName>
    <definedName name="Z_E15F9888_A7E1_45B9_8D6D_A370A52F3CAA_.wvu.PrintArea" localSheetId="50" hidden="1">'2-51'!$A$1:$K$44</definedName>
    <definedName name="Z_E15F9888_A7E1_45B9_8D6D_A370A52F3CAA_.wvu.PrintArea" localSheetId="51" hidden="1">'2-52'!$A$1:$J$40</definedName>
    <definedName name="Z_E15F9888_A7E1_45B9_8D6D_A370A52F3CAA_.wvu.PrintArea" localSheetId="52" hidden="1">'2-53'!$A$1:$K$38</definedName>
    <definedName name="Z_E15F9888_A7E1_45B9_8D6D_A370A52F3CAA_.wvu.PrintArea" localSheetId="53" hidden="1">'2-54'!$A$1:$I$30</definedName>
    <definedName name="Z_E15F9888_A7E1_45B9_8D6D_A370A52F3CAA_.wvu.PrintArea" localSheetId="54" hidden="1">'2-55'!$A$1:$M$33</definedName>
    <definedName name="Z_E15F9888_A7E1_45B9_8D6D_A370A52F3CAA_.wvu.PrintArea" localSheetId="55" hidden="1">'2-56'!$A$1:$M$28</definedName>
    <definedName name="Z_E15F9888_A7E1_45B9_8D6D_A370A52F3CAA_.wvu.PrintArea" localSheetId="56" hidden="1">'2-57'!$A$1:$K$33</definedName>
    <definedName name="Z_E15F9888_A7E1_45B9_8D6D_A370A52F3CAA_.wvu.PrintArea" localSheetId="57" hidden="1">'2-58'!$A$1:$N$42</definedName>
    <definedName name="Z_E15F9888_A7E1_45B9_8D6D_A370A52F3CAA_.wvu.PrintArea" localSheetId="58" hidden="1">'2-59'!$A$1:$N$29</definedName>
    <definedName name="Z_E15F9888_A7E1_45B9_8D6D_A370A52F3CAA_.wvu.PrintArea" localSheetId="5" hidden="1">'2-6'!$A$1:$J$33</definedName>
    <definedName name="Z_E15F9888_A7E1_45B9_8D6D_A370A52F3CAA_.wvu.PrintArea" localSheetId="59" hidden="1">'2-60'!$A$1:$R$36</definedName>
    <definedName name="Z_E15F9888_A7E1_45B9_8D6D_A370A52F3CAA_.wvu.PrintArea" localSheetId="60" hidden="1">'2-61'!$A$1:$S$18</definedName>
    <definedName name="Z_E15F9888_A7E1_45B9_8D6D_A370A52F3CAA_.wvu.PrintArea" localSheetId="6" hidden="1">'2-7'!$A$1:$L$43</definedName>
    <definedName name="Z_E15F9888_A7E1_45B9_8D6D_A370A52F3CAA_.wvu.PrintArea" localSheetId="7" hidden="1">'2-8'!$B$1:$L$20</definedName>
    <definedName name="Z_E15F9888_A7E1_45B9_8D6D_A370A52F3CAA_.wvu.Rows" localSheetId="4" hidden="1">'2-5'!$47:$47</definedName>
    <definedName name="Z_E8D62099_5502_4B94_A53F_41DD41FEFDD9_.wvu.Cols" localSheetId="14" hidden="1">'2-15'!$I:$I</definedName>
    <definedName name="Z_E8D62099_5502_4B94_A53F_41DD41FEFDD9_.wvu.Cols" localSheetId="22" hidden="1">'2-23'!#REF!</definedName>
    <definedName name="Z_E8D62099_5502_4B94_A53F_41DD41FEFDD9_.wvu.Cols" localSheetId="43" hidden="1">'2-44'!$AD:$AE</definedName>
    <definedName name="Z_E8D62099_5502_4B94_A53F_41DD41FEFDD9_.wvu.Cols" localSheetId="44" hidden="1">'2-45'!$W:$Z</definedName>
    <definedName name="Z_E8D62099_5502_4B94_A53F_41DD41FEFDD9_.wvu.PrintArea" localSheetId="0" hidden="1">'2-1'!$A$1:$J$59</definedName>
    <definedName name="Z_E8D62099_5502_4B94_A53F_41DD41FEFDD9_.wvu.PrintArea" localSheetId="11" hidden="1">'2-12'!$B$1:$K$48</definedName>
    <definedName name="Z_E8D62099_5502_4B94_A53F_41DD41FEFDD9_.wvu.PrintArea" localSheetId="12" hidden="1">'2-13'!$B$1:$K$22</definedName>
    <definedName name="Z_E8D62099_5502_4B94_A53F_41DD41FEFDD9_.wvu.PrintArea" localSheetId="13" hidden="1">'2-14'!$B$1:$J$18</definedName>
    <definedName name="Z_E8D62099_5502_4B94_A53F_41DD41FEFDD9_.wvu.PrintArea" localSheetId="14" hidden="1">'2-15'!$B$1:$J$12</definedName>
    <definedName name="Z_E8D62099_5502_4B94_A53F_41DD41FEFDD9_.wvu.PrintArea" localSheetId="15" hidden="1">'2-16'!$B$1:$K$32</definedName>
    <definedName name="Z_E8D62099_5502_4B94_A53F_41DD41FEFDD9_.wvu.PrintArea" localSheetId="16" hidden="1">'2-17'!$A$1:$K$53</definedName>
    <definedName name="Z_E8D62099_5502_4B94_A53F_41DD41FEFDD9_.wvu.PrintArea" localSheetId="17" hidden="1">'2-18'!$B$1:$I$51</definedName>
    <definedName name="Z_E8D62099_5502_4B94_A53F_41DD41FEFDD9_.wvu.PrintArea" localSheetId="18" hidden="1">'2-19'!$B$1:$M$46</definedName>
    <definedName name="Z_E8D62099_5502_4B94_A53F_41DD41FEFDD9_.wvu.PrintArea" localSheetId="1" hidden="1">'2-2'!$A$1:$I$39</definedName>
    <definedName name="Z_E8D62099_5502_4B94_A53F_41DD41FEFDD9_.wvu.PrintArea" localSheetId="19" hidden="1">'2-20'!$B$1:$M$43</definedName>
    <definedName name="Z_E8D62099_5502_4B94_A53F_41DD41FEFDD9_.wvu.PrintArea" localSheetId="20" hidden="1">'2-21'!$A$1:$M$45</definedName>
    <definedName name="Z_E8D62099_5502_4B94_A53F_41DD41FEFDD9_.wvu.PrintArea" localSheetId="21" hidden="1">'2-22'!$B$1:$M$43</definedName>
    <definedName name="Z_E8D62099_5502_4B94_A53F_41DD41FEFDD9_.wvu.PrintArea" localSheetId="22" hidden="1">'2-23'!$B$1:$Q$44</definedName>
    <definedName name="Z_E8D62099_5502_4B94_A53F_41DD41FEFDD9_.wvu.PrintArea" localSheetId="23" hidden="1">'2-24'!$B$1:$M$49</definedName>
    <definedName name="Z_E8D62099_5502_4B94_A53F_41DD41FEFDD9_.wvu.PrintArea" localSheetId="24" hidden="1">'2-25'!$B$1:$J$44</definedName>
    <definedName name="Z_E8D62099_5502_4B94_A53F_41DD41FEFDD9_.wvu.PrintArea" localSheetId="25" hidden="1">'2-26'!$C$1:$Q$31</definedName>
    <definedName name="Z_E8D62099_5502_4B94_A53F_41DD41FEFDD9_.wvu.PrintArea" localSheetId="26" hidden="1">'2-27'!$B$1:$L$44</definedName>
    <definedName name="Z_E8D62099_5502_4B94_A53F_41DD41FEFDD9_.wvu.PrintArea" localSheetId="27" hidden="1">'2-28'!$B$1:$F$43</definedName>
    <definedName name="Z_E8D62099_5502_4B94_A53F_41DD41FEFDD9_.wvu.PrintArea" localSheetId="28" hidden="1">'2-29'!$A$1:$M$45</definedName>
    <definedName name="Z_E8D62099_5502_4B94_A53F_41DD41FEFDD9_.wvu.PrintArea" localSheetId="2" hidden="1">'2-3'!$A$1:$I$31</definedName>
    <definedName name="Z_E8D62099_5502_4B94_A53F_41DD41FEFDD9_.wvu.PrintArea" localSheetId="29" hidden="1">'2-30'!$B$1:$M$48</definedName>
    <definedName name="Z_E8D62099_5502_4B94_A53F_41DD41FEFDD9_.wvu.PrintArea" localSheetId="30" hidden="1">'2-31'!$B$1:$T$48</definedName>
    <definedName name="Z_E8D62099_5502_4B94_A53F_41DD41FEFDD9_.wvu.PrintArea" localSheetId="31" hidden="1">'2-32'!$B$1:$L$50</definedName>
    <definedName name="Z_E8D62099_5502_4B94_A53F_41DD41FEFDD9_.wvu.PrintArea" localSheetId="32" hidden="1">'2-33'!$B$1:$R$47</definedName>
    <definedName name="Z_E8D62099_5502_4B94_A53F_41DD41FEFDD9_.wvu.PrintArea" localSheetId="33" hidden="1">'2-34'!$B$1:$P$40</definedName>
    <definedName name="Z_E8D62099_5502_4B94_A53F_41DD41FEFDD9_.wvu.PrintArea" localSheetId="34" hidden="1">'2-35'!$B$1:$Q$42</definedName>
    <definedName name="Z_E8D62099_5502_4B94_A53F_41DD41FEFDD9_.wvu.PrintArea" localSheetId="35" hidden="1">'2-36'!$B$1:$N$46</definedName>
    <definedName name="Z_E8D62099_5502_4B94_A53F_41DD41FEFDD9_.wvu.PrintArea" localSheetId="36" hidden="1">'2-37'!$B$1:$M$45</definedName>
    <definedName name="Z_E8D62099_5502_4B94_A53F_41DD41FEFDD9_.wvu.PrintArea" localSheetId="37" hidden="1">'2-38'!$B$1:$J$48</definedName>
    <definedName name="Z_E8D62099_5502_4B94_A53F_41DD41FEFDD9_.wvu.PrintArea" localSheetId="38" hidden="1">'2-39'!$C$1:$Q$29</definedName>
    <definedName name="Z_E8D62099_5502_4B94_A53F_41DD41FEFDD9_.wvu.PrintArea" localSheetId="3" hidden="1">'2-4'!$B$1:$I$47</definedName>
    <definedName name="Z_E8D62099_5502_4B94_A53F_41DD41FEFDD9_.wvu.PrintArea" localSheetId="39" hidden="1">'2-40'!$B$1:$L$44</definedName>
    <definedName name="Z_E8D62099_5502_4B94_A53F_41DD41FEFDD9_.wvu.PrintArea" localSheetId="40" hidden="1">'2-41'!$B$1:$F$43</definedName>
    <definedName name="Z_E8D62099_5502_4B94_A53F_41DD41FEFDD9_.wvu.PrintArea" localSheetId="41" hidden="1">'2-42'!$A$1:$M$46</definedName>
    <definedName name="Z_E8D62099_5502_4B94_A53F_41DD41FEFDD9_.wvu.PrintArea" localSheetId="42" hidden="1">'2-43'!$B$1:$N$49</definedName>
    <definedName name="Z_E8D62099_5502_4B94_A53F_41DD41FEFDD9_.wvu.PrintArea" localSheetId="43" hidden="1">'2-44'!$B$1:$Q$47</definedName>
    <definedName name="Z_E8D62099_5502_4B94_A53F_41DD41FEFDD9_.wvu.PrintArea" localSheetId="44" hidden="1">'2-45'!$B$1:$N$46</definedName>
    <definedName name="Z_E8D62099_5502_4B94_A53F_41DD41FEFDD9_.wvu.PrintArea" localSheetId="45" hidden="1">'2-46'!$B$1:$R$46</definedName>
    <definedName name="Z_E8D62099_5502_4B94_A53F_41DD41FEFDD9_.wvu.PrintArea" localSheetId="46" hidden="1">'2-47'!$B$1:$Q$29</definedName>
    <definedName name="Z_E8D62099_5502_4B94_A53F_41DD41FEFDD9_.wvu.PrintArea" localSheetId="47" hidden="1">'2-48'!$B$1:$R$45</definedName>
    <definedName name="Z_E8D62099_5502_4B94_A53F_41DD41FEFDD9_.wvu.PrintArea" localSheetId="48" hidden="1">'2-49'!$B$1:$N$45</definedName>
    <definedName name="Z_E8D62099_5502_4B94_A53F_41DD41FEFDD9_.wvu.PrintArea" localSheetId="4" hidden="1">'2-5'!$B$1:$K$47</definedName>
    <definedName name="Z_E8D62099_5502_4B94_A53F_41DD41FEFDD9_.wvu.PrintArea" localSheetId="49" hidden="1">'2-50'!$B$1:$L$46</definedName>
    <definedName name="Z_E8D62099_5502_4B94_A53F_41DD41FEFDD9_.wvu.PrintArea" localSheetId="50" hidden="1">'2-51'!$B$1:$J$44</definedName>
    <definedName name="Z_E8D62099_5502_4B94_A53F_41DD41FEFDD9_.wvu.PrintArea" localSheetId="51" hidden="1">'2-52'!$B$1:$I$45</definedName>
    <definedName name="Z_E8D62099_5502_4B94_A53F_41DD41FEFDD9_.wvu.PrintArea" localSheetId="52" hidden="1">'2-53'!$B$1:$J$45</definedName>
    <definedName name="Z_E8D62099_5502_4B94_A53F_41DD41FEFDD9_.wvu.PrintArea" localSheetId="53" hidden="1">'2-54'!$B$1:$I$43</definedName>
    <definedName name="Z_E8D62099_5502_4B94_A53F_41DD41FEFDD9_.wvu.PrintArea" localSheetId="54" hidden="1">'2-55'!$B$1:$N$32</definedName>
    <definedName name="Z_E8D62099_5502_4B94_A53F_41DD41FEFDD9_.wvu.PrintArea" localSheetId="55" hidden="1">'2-56'!$B$1:$N$14</definedName>
    <definedName name="Z_E8D62099_5502_4B94_A53F_41DD41FEFDD9_.wvu.PrintArea" localSheetId="56" hidden="1">'2-57'!$B$1:$K$43</definedName>
    <definedName name="Z_E8D62099_5502_4B94_A53F_41DD41FEFDD9_.wvu.PrintArea" localSheetId="57" hidden="1">'2-58'!$B$1:$N$42</definedName>
    <definedName name="Z_E8D62099_5502_4B94_A53F_41DD41FEFDD9_.wvu.PrintArea" localSheetId="58" hidden="1">'2-59'!$B$1:$N$29</definedName>
    <definedName name="Z_E8D62099_5502_4B94_A53F_41DD41FEFDD9_.wvu.PrintArea" localSheetId="5" hidden="1">'2-6'!$A$1:$L$39</definedName>
    <definedName name="Z_E8D62099_5502_4B94_A53F_41DD41FEFDD9_.wvu.PrintArea" localSheetId="59" hidden="1">'2-60'!$B$1:$R$43</definedName>
    <definedName name="Z_E8D62099_5502_4B94_A53F_41DD41FEFDD9_.wvu.PrintArea" localSheetId="60" hidden="1">'2-61'!$B$1:$S$18</definedName>
    <definedName name="Z_E8D62099_5502_4B94_A53F_41DD41FEFDD9_.wvu.PrintArea" localSheetId="6" hidden="1">'2-7'!$A$1:$L$41</definedName>
    <definedName name="Z_E8D62099_5502_4B94_A53F_41DD41FEFDD9_.wvu.PrintArea" localSheetId="7" hidden="1">'2-8'!$B$1:$L$21</definedName>
  </definedNames>
  <calcPr calcId="145621"/>
  <customWorkbookViews>
    <customWorkbookView name="Warwick, Julie - Personal View" guid="{9794FA93-0DA1-4207-8A93-BAB6A553B531}" mergeInterval="0" personalView="1" maximized="1" xWindow="1" yWindow="1" windowWidth="1272" windowHeight="548" tabRatio="876" activeSheetId="2"/>
    <customWorkbookView name="Jeff Jones - Personal View" guid="{28A33377-6AE8-42A6-A587-22879A610865}" mergeInterval="0" personalView="1" maximized="1" windowWidth="1195" windowHeight="651" tabRatio="876" activeSheetId="10"/>
    <customWorkbookView name="Mrudula - Personal View" guid="{B094F2F7-597C-480B-B616-0E087F5F76BE}" mergeInterval="0" personalView="1" maximized="1" windowWidth="1020" windowHeight="517" tabRatio="876" activeSheetId="42" showComments="commIndAndComment"/>
    <customWorkbookView name="JBL Gayatri - Personal View" guid="{E8D62099-5502-4B94-A53F-41DD41FEFDD9}" mergeInterval="0" personalView="1" maximized="1" xWindow="1" yWindow="1" windowWidth="1024" windowHeight="576" tabRatio="876" activeSheetId="59"/>
    <customWorkbookView name="Crystal - Personal View" guid="{E15F9888-A7E1-45B9-8D6D-A370A52F3CAA}" mergeInterval="0" personalView="1" maximized="1" xWindow="1" yWindow="1" windowWidth="1436" windowHeight="680" tabRatio="876" activeSheetId="5"/>
    <customWorkbookView name="Eileen - Personal View" guid="{6F5868D2-82DA-41BA-A30E-E93393A2A484}" mergeInterval="0" personalView="1" maximized="1" xWindow="1" yWindow="1" windowWidth="1680" windowHeight="836" tabRatio="876" activeSheetId="1"/>
    <customWorkbookView name="Juli Cook - Personal View" guid="{DEB1E275-8A17-4BCE-A801-98B8C9B19312}" mergeInterval="0" personalView="1" maximized="1" windowWidth="1536" windowHeight="583" tabRatio="876" activeSheetId="1" showComments="commIndAndComment"/>
  </customWorkbookViews>
</workbook>
</file>

<file path=xl/calcChain.xml><?xml version="1.0" encoding="utf-8"?>
<calcChain xmlns="http://schemas.openxmlformats.org/spreadsheetml/2006/main">
  <c r="N6" i="58" l="1"/>
  <c r="G9" i="58"/>
  <c r="G14" i="58"/>
  <c r="P29" i="58"/>
  <c r="P30" i="58" s="1"/>
  <c r="M5" i="57"/>
  <c r="N24" i="58" s="1"/>
  <c r="N6" i="57"/>
  <c r="G12" i="58" s="1"/>
  <c r="M9" i="57"/>
  <c r="N11" i="57" s="1"/>
  <c r="P34" i="58" s="1"/>
  <c r="M10" i="57"/>
  <c r="M14" i="57"/>
  <c r="D6" i="59" s="1"/>
  <c r="D7" i="59" s="1"/>
  <c r="N36" i="59" s="1"/>
  <c r="M18" i="57"/>
  <c r="E9" i="58" s="1"/>
  <c r="N19" i="57"/>
  <c r="G29" i="58" s="1"/>
  <c r="M22" i="57"/>
  <c r="E10" i="58" s="1"/>
  <c r="M26" i="57"/>
  <c r="D11" i="59" s="1"/>
  <c r="D12" i="59" s="1"/>
  <c r="N38" i="59" s="1"/>
  <c r="N27" i="57"/>
  <c r="M5" i="56"/>
  <c r="E6" i="58" s="1"/>
  <c r="M9" i="56"/>
  <c r="E7" i="58" s="1"/>
  <c r="N10" i="56"/>
  <c r="M13" i="56"/>
  <c r="D16" i="59" s="1"/>
  <c r="D17" i="59" s="1"/>
  <c r="N40" i="59" s="1"/>
  <c r="M17" i="56"/>
  <c r="E24" i="58" s="1"/>
  <c r="E25" i="58" s="1"/>
  <c r="N30" i="59" s="1"/>
  <c r="N18" i="56"/>
  <c r="G7" i="58" s="1"/>
  <c r="M21" i="56"/>
  <c r="N11" i="59" s="1"/>
  <c r="N12" i="59" s="1"/>
  <c r="N39" i="59" s="1"/>
  <c r="M25" i="56"/>
  <c r="E19" i="58" s="1"/>
  <c r="E20" i="58" s="1"/>
  <c r="N28" i="59" s="1"/>
  <c r="N26" i="56"/>
  <c r="M29" i="56"/>
  <c r="N12" i="58" s="1"/>
  <c r="N13" i="58" s="1"/>
  <c r="N27" i="59" s="1"/>
  <c r="M35" i="56"/>
  <c r="N19" i="58" s="1"/>
  <c r="N20" i="58" s="1"/>
  <c r="N29" i="59" s="1"/>
  <c r="N36" i="56"/>
  <c r="G10" i="58" s="1"/>
  <c r="M39" i="56"/>
  <c r="N6" i="59" s="1"/>
  <c r="N7" i="59" s="1"/>
  <c r="N37" i="59" s="1"/>
  <c r="D11" i="55"/>
  <c r="S11" i="55"/>
  <c r="D12" i="55"/>
  <c r="S19" i="55"/>
  <c r="O20" i="55" s="1"/>
  <c r="S20" i="55" s="1"/>
  <c r="D24" i="55"/>
  <c r="U24" i="55"/>
  <c r="D25" i="55" s="1"/>
  <c r="O27" i="55"/>
  <c r="S27" i="55" s="1"/>
  <c r="Q27" i="55"/>
  <c r="D28" i="55" s="1"/>
  <c r="J7" i="65"/>
  <c r="K8" i="65"/>
  <c r="K20" i="65"/>
  <c r="K24" i="65"/>
  <c r="I15" i="54"/>
  <c r="K12" i="65" s="1"/>
  <c r="J11" i="65" s="1"/>
  <c r="I25" i="54"/>
  <c r="M18" i="51"/>
  <c r="S18" i="51" s="1"/>
  <c r="O18" i="51"/>
  <c r="Q18" i="51"/>
  <c r="C8" i="51" s="1"/>
  <c r="C28" i="51"/>
  <c r="M36" i="51"/>
  <c r="O36" i="51"/>
  <c r="S36" i="51" s="1"/>
  <c r="Q36" i="51"/>
  <c r="J10" i="49"/>
  <c r="J11" i="49"/>
  <c r="L14" i="49"/>
  <c r="L16" i="49"/>
  <c r="J18" i="49"/>
  <c r="J20" i="49"/>
  <c r="M5" i="48"/>
  <c r="N6" i="48"/>
  <c r="N10" i="48"/>
  <c r="M13" i="48"/>
  <c r="N14" i="48"/>
  <c r="M17" i="48"/>
  <c r="N18" i="48"/>
  <c r="M21" i="48"/>
  <c r="N22" i="48"/>
  <c r="M25" i="48"/>
  <c r="N26" i="48"/>
  <c r="N27" i="48"/>
  <c r="M30" i="48"/>
  <c r="N31" i="48"/>
  <c r="M34" i="48"/>
  <c r="N35" i="48"/>
  <c r="M38" i="48"/>
  <c r="N39" i="48"/>
  <c r="N43" i="48"/>
  <c r="C46" i="48"/>
  <c r="U46" i="48"/>
  <c r="M9" i="48" s="1"/>
  <c r="G6" i="47"/>
  <c r="L15" i="49" s="1"/>
  <c r="P6" i="47"/>
  <c r="D11" i="47"/>
  <c r="J17" i="49" s="1"/>
  <c r="M11" i="47"/>
  <c r="D16" i="47"/>
  <c r="J19" i="49" s="1"/>
  <c r="M16" i="47"/>
  <c r="D19" i="47"/>
  <c r="M42" i="48" s="1"/>
  <c r="M19" i="47"/>
  <c r="M21" i="47" s="1"/>
  <c r="J22" i="49" s="1"/>
  <c r="D13" i="46"/>
  <c r="J9" i="49" s="1"/>
  <c r="L13" i="46"/>
  <c r="F18" i="46"/>
  <c r="L18" i="46"/>
  <c r="F23" i="46"/>
  <c r="L12" i="49" s="1"/>
  <c r="L23" i="49" s="1"/>
  <c r="O23" i="46"/>
  <c r="F28" i="46"/>
  <c r="L13" i="49" s="1"/>
  <c r="O28" i="46"/>
  <c r="M12" i="45"/>
  <c r="M5" i="44"/>
  <c r="E4" i="45" s="1"/>
  <c r="M9" i="44"/>
  <c r="E12" i="45" s="1"/>
  <c r="E14" i="45" s="1"/>
  <c r="M38" i="45" s="1"/>
  <c r="M13" i="44"/>
  <c r="E5" i="45" s="1"/>
  <c r="M17" i="44"/>
  <c r="N18" i="44" s="1"/>
  <c r="G5" i="45" s="1"/>
  <c r="M21" i="44"/>
  <c r="E6" i="45" s="1"/>
  <c r="M25" i="44"/>
  <c r="N26" i="44" s="1"/>
  <c r="G6" i="45" s="1"/>
  <c r="M29" i="44"/>
  <c r="M4" i="45" s="1"/>
  <c r="M9" i="45" s="1"/>
  <c r="M37" i="45" s="1"/>
  <c r="M33" i="44"/>
  <c r="N34" i="44" s="1"/>
  <c r="G7" i="45" s="1"/>
  <c r="M37" i="44"/>
  <c r="E27" i="45" s="1"/>
  <c r="E29" i="45" s="1"/>
  <c r="M44" i="45" s="1"/>
  <c r="M4" i="43"/>
  <c r="E5" i="43"/>
  <c r="E6" i="43"/>
  <c r="E10" i="43"/>
  <c r="E12" i="43" s="1"/>
  <c r="G20" i="43"/>
  <c r="M20" i="43"/>
  <c r="M22" i="43"/>
  <c r="E25" i="43"/>
  <c r="E27" i="43"/>
  <c r="D32" i="43"/>
  <c r="M32" i="43"/>
  <c r="D33" i="43"/>
  <c r="D34" i="43"/>
  <c r="M35" i="43"/>
  <c r="D36" i="43"/>
  <c r="M36" i="43"/>
  <c r="D37" i="43"/>
  <c r="H37" i="43"/>
  <c r="D38" i="43"/>
  <c r="M38" i="43"/>
  <c r="D39" i="43"/>
  <c r="H39" i="43"/>
  <c r="D40" i="43"/>
  <c r="H40" i="43"/>
  <c r="D41" i="43"/>
  <c r="M41" i="43"/>
  <c r="M5" i="42"/>
  <c r="E4" i="43" s="1"/>
  <c r="M9" i="42"/>
  <c r="N10" i="42" s="1"/>
  <c r="G4" i="43" s="1"/>
  <c r="M13" i="42"/>
  <c r="N14" i="42" s="1"/>
  <c r="G5" i="43" s="1"/>
  <c r="U13" i="42"/>
  <c r="M17" i="42"/>
  <c r="N18" i="42"/>
  <c r="G15" i="43" s="1"/>
  <c r="G17" i="43" s="1"/>
  <c r="M21" i="42"/>
  <c r="N22" i="42"/>
  <c r="M25" i="42"/>
  <c r="N26" i="42"/>
  <c r="G21" i="43" s="1"/>
  <c r="M29" i="42"/>
  <c r="N30" i="42"/>
  <c r="O4" i="43" s="1"/>
  <c r="M33" i="42"/>
  <c r="N34" i="42"/>
  <c r="G6" i="43" s="1"/>
  <c r="L5" i="41"/>
  <c r="M6" i="41"/>
  <c r="L9" i="41"/>
  <c r="M10" i="41"/>
  <c r="L13" i="41"/>
  <c r="M14" i="41"/>
  <c r="L17" i="41"/>
  <c r="M18" i="41"/>
  <c r="L21" i="41"/>
  <c r="M22" i="41"/>
  <c r="L25" i="41"/>
  <c r="M26" i="41"/>
  <c r="L29" i="41"/>
  <c r="M30" i="41"/>
  <c r="L33" i="41"/>
  <c r="M34" i="41"/>
  <c r="L37" i="41"/>
  <c r="M38" i="41"/>
  <c r="L41" i="41"/>
  <c r="M42" i="41"/>
  <c r="O9" i="39"/>
  <c r="J9" i="39" s="1"/>
  <c r="Q12" i="39"/>
  <c r="L12" i="39" s="1"/>
  <c r="Q14" i="39"/>
  <c r="L14" i="39" s="1"/>
  <c r="Q15" i="39"/>
  <c r="L15" i="39" s="1"/>
  <c r="O16" i="39"/>
  <c r="J16" i="39" s="1"/>
  <c r="D22" i="39"/>
  <c r="O22" i="39"/>
  <c r="D23" i="39"/>
  <c r="O23" i="39"/>
  <c r="D24" i="39"/>
  <c r="O24" i="39"/>
  <c r="D25" i="39"/>
  <c r="O25" i="39"/>
  <c r="D26" i="39"/>
  <c r="O26" i="39"/>
  <c r="D27" i="39"/>
  <c r="O27" i="39"/>
  <c r="D28" i="39"/>
  <c r="O28" i="39"/>
  <c r="J36" i="39"/>
  <c r="J37" i="39"/>
  <c r="J38" i="39"/>
  <c r="J39" i="39"/>
  <c r="J44" i="39" s="1"/>
  <c r="L40" i="39"/>
  <c r="L44" i="39" s="1"/>
  <c r="L41" i="39"/>
  <c r="L42" i="39"/>
  <c r="L43" i="39"/>
  <c r="D17" i="38"/>
  <c r="F17" i="38"/>
  <c r="I17" i="38" s="1"/>
  <c r="H17" i="38"/>
  <c r="O11" i="39" s="1"/>
  <c r="J11" i="39" s="1"/>
  <c r="J17" i="38"/>
  <c r="L17" i="38"/>
  <c r="Q13" i="39" s="1"/>
  <c r="L13" i="39" s="1"/>
  <c r="N17" i="38"/>
  <c r="P17" i="38"/>
  <c r="D22" i="38"/>
  <c r="F22" i="38"/>
  <c r="D23" i="38"/>
  <c r="J23" i="38" s="1"/>
  <c r="O18" i="39" s="1"/>
  <c r="J18" i="39" s="1"/>
  <c r="F23" i="38"/>
  <c r="H23" i="38"/>
  <c r="M13" i="36"/>
  <c r="K17" i="36"/>
  <c r="K21" i="36"/>
  <c r="M5" i="35"/>
  <c r="N6" i="35"/>
  <c r="M9" i="35"/>
  <c r="N10" i="35"/>
  <c r="M13" i="35"/>
  <c r="N14" i="35"/>
  <c r="M17" i="35"/>
  <c r="M18" i="35"/>
  <c r="N19" i="35"/>
  <c r="M22" i="35"/>
  <c r="M23" i="35"/>
  <c r="N24" i="35"/>
  <c r="M27" i="35"/>
  <c r="N28" i="35"/>
  <c r="M31" i="35"/>
  <c r="N32" i="35"/>
  <c r="M35" i="35"/>
  <c r="M36" i="35"/>
  <c r="N37" i="35"/>
  <c r="M40" i="35"/>
  <c r="N41" i="35"/>
  <c r="G6" i="34"/>
  <c r="M14" i="36" s="1"/>
  <c r="P6" i="34"/>
  <c r="M15" i="36" s="1"/>
  <c r="D11" i="34"/>
  <c r="K16" i="36" s="1"/>
  <c r="M11" i="34"/>
  <c r="D16" i="34"/>
  <c r="K18" i="36" s="1"/>
  <c r="M16" i="34"/>
  <c r="K19" i="36" s="1"/>
  <c r="D21" i="34"/>
  <c r="K20" i="36" s="1"/>
  <c r="M21" i="34"/>
  <c r="D11" i="33"/>
  <c r="K9" i="36" s="1"/>
  <c r="L11" i="33"/>
  <c r="K10" i="36" s="1"/>
  <c r="G16" i="33"/>
  <c r="M11" i="36" s="1"/>
  <c r="O16" i="33"/>
  <c r="G21" i="33"/>
  <c r="O21" i="33"/>
  <c r="G26" i="33"/>
  <c r="M12" i="36" s="1"/>
  <c r="O26" i="33"/>
  <c r="E4" i="32"/>
  <c r="E5" i="32"/>
  <c r="M12" i="32"/>
  <c r="M14" i="32" s="1"/>
  <c r="M39" i="32" s="1"/>
  <c r="M17" i="32"/>
  <c r="M19" i="32" s="1"/>
  <c r="M41" i="32" s="1"/>
  <c r="E22" i="32"/>
  <c r="E24" i="32" s="1"/>
  <c r="M42" i="32" s="1"/>
  <c r="M22" i="32"/>
  <c r="M24" i="32" s="1"/>
  <c r="M43" i="32" s="1"/>
  <c r="K5" i="31"/>
  <c r="L6" i="31" s="1"/>
  <c r="G12" i="32" s="1"/>
  <c r="G14" i="32" s="1"/>
  <c r="Q38" i="32" s="1"/>
  <c r="Q45" i="32" s="1"/>
  <c r="K9" i="31"/>
  <c r="L10" i="31"/>
  <c r="G4" i="32" s="1"/>
  <c r="K13" i="31"/>
  <c r="L14" i="31" s="1"/>
  <c r="G5" i="32" s="1"/>
  <c r="K17" i="31"/>
  <c r="L18" i="31"/>
  <c r="G6" i="32" s="1"/>
  <c r="K21" i="31"/>
  <c r="L23" i="31" s="1"/>
  <c r="G17" i="32" s="1"/>
  <c r="G19" i="32" s="1"/>
  <c r="Q40" i="32" s="1"/>
  <c r="K22" i="31"/>
  <c r="M4" i="32" s="1"/>
  <c r="K26" i="31"/>
  <c r="E27" i="32" s="1"/>
  <c r="E29" i="32" s="1"/>
  <c r="M44" i="32" s="1"/>
  <c r="K30" i="31"/>
  <c r="L31" i="31" s="1"/>
  <c r="G8" i="32" s="1"/>
  <c r="K34" i="31"/>
  <c r="E6" i="32" s="1"/>
  <c r="H40" i="31"/>
  <c r="O40" i="31"/>
  <c r="I41" i="31"/>
  <c r="H43" i="31" s="1"/>
  <c r="I44" i="31" s="1"/>
  <c r="H4" i="30"/>
  <c r="O4" i="30"/>
  <c r="O7" i="30" s="1"/>
  <c r="R4" i="30"/>
  <c r="E5" i="30"/>
  <c r="H5" i="30"/>
  <c r="E6" i="30"/>
  <c r="E10" i="30"/>
  <c r="E12" i="30" s="1"/>
  <c r="O10" i="30"/>
  <c r="O12" i="30" s="1"/>
  <c r="H15" i="30"/>
  <c r="H17" i="30" s="1"/>
  <c r="R15" i="30"/>
  <c r="R17" i="30" s="1"/>
  <c r="R20" i="30"/>
  <c r="R21" i="30"/>
  <c r="R22" i="30"/>
  <c r="E25" i="30"/>
  <c r="E27" i="30" s="1"/>
  <c r="D32" i="30"/>
  <c r="O32" i="30"/>
  <c r="D33" i="30"/>
  <c r="O33" i="30"/>
  <c r="D34" i="30"/>
  <c r="O34" i="30"/>
  <c r="D35" i="30"/>
  <c r="O35" i="30"/>
  <c r="D36" i="30"/>
  <c r="O36" i="30"/>
  <c r="D37" i="30"/>
  <c r="D38" i="30"/>
  <c r="O38" i="30"/>
  <c r="D39" i="30"/>
  <c r="O39" i="30"/>
  <c r="D40" i="30"/>
  <c r="D41" i="30"/>
  <c r="L5" i="29"/>
  <c r="E4" i="30" s="1"/>
  <c r="L9" i="29"/>
  <c r="M10" i="29"/>
  <c r="L13" i="29"/>
  <c r="M14" i="29"/>
  <c r="M15" i="29"/>
  <c r="L18" i="29"/>
  <c r="M19" i="29"/>
  <c r="L22" i="29"/>
  <c r="M23" i="29" s="1"/>
  <c r="L26" i="29"/>
  <c r="M27" i="29"/>
  <c r="L30" i="29"/>
  <c r="M31" i="29" s="1"/>
  <c r="L5" i="28"/>
  <c r="M6" i="28"/>
  <c r="L9" i="28"/>
  <c r="M10" i="28" s="1"/>
  <c r="L13" i="28"/>
  <c r="M14" i="28"/>
  <c r="L17" i="28"/>
  <c r="M18" i="28" s="1"/>
  <c r="L21" i="28"/>
  <c r="M22" i="28"/>
  <c r="L25" i="28"/>
  <c r="M26" i="28" s="1"/>
  <c r="P29" i="28"/>
  <c r="L29" i="28" s="1"/>
  <c r="M30" i="28" s="1"/>
  <c r="L33" i="28"/>
  <c r="M34" i="28"/>
  <c r="L37" i="28"/>
  <c r="M38" i="28" s="1"/>
  <c r="L41" i="28"/>
  <c r="M42" i="28"/>
  <c r="O11" i="26"/>
  <c r="J11" i="26" s="1"/>
  <c r="Q13" i="26"/>
  <c r="L13" i="26" s="1"/>
  <c r="Q15" i="26"/>
  <c r="L15" i="26" s="1"/>
  <c r="O16" i="26"/>
  <c r="J16" i="26"/>
  <c r="D22" i="26"/>
  <c r="O22" i="26"/>
  <c r="O23" i="26"/>
  <c r="D23" i="26" s="1"/>
  <c r="D24" i="26"/>
  <c r="O24" i="26"/>
  <c r="O25" i="26"/>
  <c r="D25" i="26" s="1"/>
  <c r="D26" i="26"/>
  <c r="O26" i="26"/>
  <c r="O27" i="26"/>
  <c r="D27" i="26" s="1"/>
  <c r="D28" i="26"/>
  <c r="O28" i="26"/>
  <c r="J36" i="26"/>
  <c r="J37" i="26"/>
  <c r="J38" i="26"/>
  <c r="J43" i="26" s="1"/>
  <c r="J39" i="26"/>
  <c r="L40" i="26"/>
  <c r="L41" i="26"/>
  <c r="L42" i="26"/>
  <c r="L43" i="26" s="1"/>
  <c r="D8" i="25"/>
  <c r="D11" i="25"/>
  <c r="D12" i="25"/>
  <c r="D13" i="25"/>
  <c r="D16" i="25"/>
  <c r="D18" i="25"/>
  <c r="F20" i="25"/>
  <c r="O10" i="26" s="1"/>
  <c r="J10" i="26" s="1"/>
  <c r="H20" i="25"/>
  <c r="J20" i="25"/>
  <c r="Q12" i="26" s="1"/>
  <c r="L12" i="26" s="1"/>
  <c r="L20" i="25"/>
  <c r="N20" i="25"/>
  <c r="Q14" i="26" s="1"/>
  <c r="L14" i="26" s="1"/>
  <c r="P20" i="25"/>
  <c r="D28" i="25"/>
  <c r="F28" i="25"/>
  <c r="H28" i="25"/>
  <c r="Q17" i="26" s="1"/>
  <c r="L17" i="26" s="1"/>
  <c r="D29" i="25"/>
  <c r="F29" i="25"/>
  <c r="H29" i="25"/>
  <c r="J29" i="25"/>
  <c r="O18" i="26" s="1"/>
  <c r="J18" i="26" s="1"/>
  <c r="K9" i="23"/>
  <c r="K10" i="23"/>
  <c r="K11" i="23"/>
  <c r="K12" i="23"/>
  <c r="K13" i="23"/>
  <c r="M14" i="23"/>
  <c r="M15" i="23"/>
  <c r="M16" i="23"/>
  <c r="M17" i="23"/>
  <c r="M18" i="23"/>
  <c r="M19" i="23"/>
  <c r="M20" i="23"/>
  <c r="M21" i="23"/>
  <c r="K22" i="23"/>
  <c r="K23" i="23"/>
  <c r="K24" i="23"/>
  <c r="K25" i="23"/>
  <c r="K26" i="23"/>
  <c r="K27" i="23"/>
  <c r="K28" i="23"/>
  <c r="C34" i="23"/>
  <c r="U34" i="23"/>
  <c r="C39" i="23"/>
  <c r="C42" i="23"/>
  <c r="M6" i="22"/>
  <c r="E10" i="22"/>
  <c r="O10" i="22"/>
  <c r="E12" i="22"/>
  <c r="M31" i="22" s="1"/>
  <c r="G21" i="22"/>
  <c r="T5" i="21"/>
  <c r="L5" i="21" s="1"/>
  <c r="L9" i="21"/>
  <c r="M10" i="21"/>
  <c r="L13" i="21"/>
  <c r="M10" i="22" s="1"/>
  <c r="O12" i="22" s="1"/>
  <c r="M14" i="21"/>
  <c r="L17" i="21"/>
  <c r="G20" i="22" s="1"/>
  <c r="G22" i="22" s="1"/>
  <c r="P34" i="22" s="1"/>
  <c r="M18" i="21"/>
  <c r="L21" i="21"/>
  <c r="M5" i="22" s="1"/>
  <c r="M7" i="22" s="1"/>
  <c r="M30" i="22" s="1"/>
  <c r="M22" i="21"/>
  <c r="O5" i="22" s="1"/>
  <c r="L25" i="21"/>
  <c r="M26" i="21"/>
  <c r="L29" i="21"/>
  <c r="G6" i="22" s="1"/>
  <c r="M30" i="21"/>
  <c r="T5" i="20"/>
  <c r="L5" i="20" s="1"/>
  <c r="M6" i="20" s="1"/>
  <c r="L9" i="20"/>
  <c r="M10" i="20" s="1"/>
  <c r="L13" i="20"/>
  <c r="L14" i="20"/>
  <c r="M15" i="20"/>
  <c r="M16" i="20"/>
  <c r="L19" i="20"/>
  <c r="M20" i="20"/>
  <c r="L23" i="20"/>
  <c r="M24" i="20" s="1"/>
  <c r="L27" i="20" s="1"/>
  <c r="M28" i="20" s="1"/>
  <c r="L31" i="20"/>
  <c r="M32" i="20" s="1"/>
  <c r="L5" i="19"/>
  <c r="M6" i="19"/>
  <c r="L9" i="19"/>
  <c r="M10" i="19" s="1"/>
  <c r="L13" i="19"/>
  <c r="M14" i="19"/>
  <c r="L17" i="19"/>
  <c r="M18" i="19" s="1"/>
  <c r="P17" i="19"/>
  <c r="L21" i="19"/>
  <c r="M22" i="19" s="1"/>
  <c r="L25" i="19"/>
  <c r="M26" i="19"/>
  <c r="L29" i="19"/>
  <c r="M30" i="19" s="1"/>
  <c r="L5" i="18"/>
  <c r="M6" i="18"/>
  <c r="T9" i="18"/>
  <c r="L9" i="18" s="1"/>
  <c r="M10" i="18" s="1"/>
  <c r="L13" i="18"/>
  <c r="M14" i="18"/>
  <c r="L17" i="18"/>
  <c r="M18" i="18" s="1"/>
  <c r="L21" i="18"/>
  <c r="M22" i="18"/>
  <c r="M23" i="18"/>
  <c r="R23" i="18"/>
  <c r="L26" i="18"/>
  <c r="M27" i="18"/>
  <c r="L30" i="18"/>
  <c r="M31" i="18" s="1"/>
  <c r="L34" i="18"/>
  <c r="M35" i="18"/>
  <c r="L38" i="18"/>
  <c r="M39" i="18" s="1"/>
  <c r="L42" i="18"/>
  <c r="M43" i="18"/>
  <c r="I5" i="17"/>
  <c r="I6" i="17"/>
  <c r="I8" i="17"/>
  <c r="I9" i="17"/>
  <c r="I11" i="17"/>
  <c r="I12" i="17"/>
  <c r="I14" i="17"/>
  <c r="I15" i="17"/>
  <c r="I16" i="17"/>
  <c r="I18" i="17"/>
  <c r="I19" i="17"/>
  <c r="I21" i="17"/>
  <c r="I22" i="17"/>
  <c r="I24" i="17"/>
  <c r="I25" i="17"/>
  <c r="I27" i="17"/>
  <c r="I28" i="17"/>
  <c r="I30" i="17"/>
  <c r="I31" i="17"/>
  <c r="I33" i="17"/>
  <c r="I34" i="17"/>
  <c r="D17" i="13"/>
  <c r="H17" i="13"/>
  <c r="D18" i="13"/>
  <c r="F18" i="13"/>
  <c r="D19" i="13"/>
  <c r="D20" i="13"/>
  <c r="D21" i="13"/>
  <c r="D22" i="13"/>
  <c r="D23" i="13"/>
  <c r="J23" i="13"/>
  <c r="D24" i="13"/>
  <c r="J24" i="13"/>
  <c r="D25" i="13"/>
  <c r="J25" i="13"/>
  <c r="D26" i="13"/>
  <c r="D27" i="13"/>
  <c r="D28" i="13"/>
  <c r="F28" i="13"/>
  <c r="D29" i="13"/>
  <c r="J29" i="13"/>
  <c r="D30" i="13"/>
  <c r="F30" i="13"/>
  <c r="D36" i="13"/>
  <c r="F36" i="13"/>
  <c r="D37" i="13"/>
  <c r="J37" i="13"/>
  <c r="D38" i="13"/>
  <c r="D39" i="13"/>
  <c r="F39" i="13"/>
  <c r="D40" i="13"/>
  <c r="F40" i="13"/>
  <c r="D41" i="13"/>
  <c r="J41" i="13"/>
  <c r="D7" i="12"/>
  <c r="H7" i="12"/>
  <c r="D8" i="12"/>
  <c r="D9" i="12"/>
  <c r="D10" i="12"/>
  <c r="F10" i="12"/>
  <c r="D11" i="12"/>
  <c r="J11" i="12"/>
  <c r="D12" i="12"/>
  <c r="J12" i="12"/>
  <c r="D13" i="12"/>
  <c r="J13" i="12"/>
  <c r="D14" i="12"/>
  <c r="J14" i="12"/>
  <c r="D15" i="12"/>
  <c r="J15" i="12"/>
  <c r="D16" i="12"/>
  <c r="F16" i="12"/>
  <c r="D17" i="12"/>
  <c r="J17" i="12"/>
  <c r="D18" i="12"/>
  <c r="J18" i="12"/>
  <c r="D25" i="12"/>
  <c r="D26" i="12"/>
  <c r="D27" i="12"/>
  <c r="H27" i="12"/>
  <c r="D28" i="12"/>
  <c r="F28" i="12"/>
  <c r="D29" i="12"/>
  <c r="D30" i="12"/>
  <c r="D31" i="12"/>
  <c r="J31" i="12"/>
  <c r="D32" i="12"/>
  <c r="J32" i="12"/>
  <c r="D24" i="11"/>
  <c r="D25" i="11"/>
  <c r="D27" i="11"/>
  <c r="D28" i="11"/>
  <c r="D30" i="11"/>
  <c r="D32" i="11"/>
  <c r="D33" i="11"/>
  <c r="D35" i="11"/>
  <c r="D36" i="11"/>
  <c r="D38" i="11"/>
  <c r="D39" i="11"/>
  <c r="D41" i="11"/>
  <c r="D42" i="11"/>
  <c r="D44" i="11"/>
  <c r="D45" i="11"/>
  <c r="D47" i="11"/>
  <c r="D48" i="11"/>
  <c r="E5" i="64"/>
  <c r="O5" i="64"/>
  <c r="E14" i="64"/>
  <c r="R14" i="64"/>
  <c r="H19" i="64"/>
  <c r="O19" i="64"/>
  <c r="E24" i="64"/>
  <c r="O34" i="64"/>
  <c r="O35" i="64"/>
  <c r="O49" i="64" s="1"/>
  <c r="O36" i="64"/>
  <c r="O37" i="64"/>
  <c r="S38" i="64"/>
  <c r="S39" i="64"/>
  <c r="S49" i="64" s="1"/>
  <c r="S40" i="64"/>
  <c r="S41" i="64"/>
  <c r="S42" i="64"/>
  <c r="O43" i="64"/>
  <c r="S44" i="64"/>
  <c r="S45" i="64"/>
  <c r="O46" i="64"/>
  <c r="O47" i="64"/>
  <c r="O48" i="64"/>
  <c r="M18" i="63"/>
  <c r="N19" i="63" s="1"/>
  <c r="R15" i="64" s="1"/>
  <c r="R16" i="64" s="1"/>
  <c r="M22" i="63"/>
  <c r="E15" i="64" s="1"/>
  <c r="E16" i="64" s="1"/>
  <c r="M26" i="63"/>
  <c r="E25" i="64" s="1"/>
  <c r="M30" i="63"/>
  <c r="O7" i="64" s="1"/>
  <c r="M34" i="63"/>
  <c r="N35" i="63" s="1"/>
  <c r="R9" i="64" s="1"/>
  <c r="M38" i="63"/>
  <c r="O20" i="64" s="1"/>
  <c r="O21" i="64" s="1"/>
  <c r="C29" i="62"/>
  <c r="E29" i="62" s="1"/>
  <c r="C30" i="62"/>
  <c r="C31" i="62"/>
  <c r="C32" i="62"/>
  <c r="I32" i="62"/>
  <c r="C33" i="62"/>
  <c r="I33" i="62"/>
  <c r="C34" i="62"/>
  <c r="C35" i="62" s="1"/>
  <c r="C36" i="62"/>
  <c r="I36" i="62" s="1"/>
  <c r="J9" i="9"/>
  <c r="J19" i="9" s="1"/>
  <c r="J10" i="9"/>
  <c r="J11" i="9"/>
  <c r="L12" i="9"/>
  <c r="L13" i="9"/>
  <c r="L19" i="9" s="1"/>
  <c r="J14" i="9"/>
  <c r="L15" i="9"/>
  <c r="J16" i="9"/>
  <c r="J17" i="9"/>
  <c r="J18" i="9"/>
  <c r="K5" i="8"/>
  <c r="L6" i="8" s="1"/>
  <c r="K9" i="8"/>
  <c r="L10" i="8" s="1"/>
  <c r="K13" i="8"/>
  <c r="L14" i="8" s="1"/>
  <c r="K17" i="8"/>
  <c r="L18" i="8" s="1"/>
  <c r="K24" i="8"/>
  <c r="L25" i="8" s="1"/>
  <c r="K28" i="8"/>
  <c r="L29" i="8" s="1"/>
  <c r="K32" i="8"/>
  <c r="L33" i="8" s="1"/>
  <c r="K36" i="8"/>
  <c r="L37" i="8" s="1"/>
  <c r="K40" i="8" s="1"/>
  <c r="L41" i="8" s="1"/>
  <c r="C6" i="7"/>
  <c r="G6" i="7"/>
  <c r="C7" i="7"/>
  <c r="E7" i="7"/>
  <c r="C8" i="7"/>
  <c r="E8" i="7"/>
  <c r="C9" i="7"/>
  <c r="E9" i="7"/>
  <c r="C15" i="7"/>
  <c r="I15" i="7"/>
  <c r="C16" i="7"/>
  <c r="C17" i="7"/>
  <c r="C18" i="7"/>
  <c r="I18" i="7"/>
  <c r="C19" i="7"/>
  <c r="I19" i="7"/>
  <c r="L19" i="26"/>
  <c r="O11" i="64" l="1"/>
  <c r="M6" i="21"/>
  <c r="G15" i="22" s="1"/>
  <c r="G17" i="22" s="1"/>
  <c r="P33" i="22" s="1"/>
  <c r="P36" i="22" s="1"/>
  <c r="E5" i="22"/>
  <c r="E26" i="64"/>
  <c r="N39" i="63"/>
  <c r="H10" i="64" s="1"/>
  <c r="N31" i="63"/>
  <c r="H20" i="64" s="1"/>
  <c r="H21" i="64" s="1"/>
  <c r="N23" i="63"/>
  <c r="H7" i="64" s="1"/>
  <c r="E9" i="64"/>
  <c r="E6" i="64"/>
  <c r="M15" i="22"/>
  <c r="M17" i="22" s="1"/>
  <c r="M35" i="22" s="1"/>
  <c r="G5" i="22"/>
  <c r="E7" i="30"/>
  <c r="H20" i="30"/>
  <c r="H22" i="30" s="1"/>
  <c r="E7" i="43"/>
  <c r="M28" i="23"/>
  <c r="D20" i="25"/>
  <c r="O9" i="26" s="1"/>
  <c r="J9" i="26" s="1"/>
  <c r="J19" i="26" s="1"/>
  <c r="M22" i="36"/>
  <c r="C36" i="51"/>
  <c r="F32" i="51"/>
  <c r="D20" i="55"/>
  <c r="Q22" i="55"/>
  <c r="S22" i="55" s="1"/>
  <c r="D22" i="55" s="1"/>
  <c r="Q32" i="59"/>
  <c r="G30" i="58"/>
  <c r="Q35" i="59"/>
  <c r="P35" i="58"/>
  <c r="N27" i="63"/>
  <c r="H8" i="64" s="1"/>
  <c r="E6" i="22"/>
  <c r="C23" i="25"/>
  <c r="C22" i="25"/>
  <c r="G22" i="43"/>
  <c r="M7" i="43"/>
  <c r="G14" i="51"/>
  <c r="C18" i="51"/>
  <c r="K22" i="36"/>
  <c r="M6" i="29"/>
  <c r="L35" i="31"/>
  <c r="P4" i="32" s="1"/>
  <c r="M9" i="32" s="1"/>
  <c r="M37" i="32" s="1"/>
  <c r="L27" i="31"/>
  <c r="G7" i="32" s="1"/>
  <c r="E9" i="32" s="1"/>
  <c r="M36" i="32" s="1"/>
  <c r="M45" i="32" s="1"/>
  <c r="N6" i="42"/>
  <c r="O15" i="43" s="1"/>
  <c r="O17" i="43" s="1"/>
  <c r="M10" i="43"/>
  <c r="M12" i="43" s="1"/>
  <c r="N38" i="44"/>
  <c r="G8" i="45" s="1"/>
  <c r="N30" i="44"/>
  <c r="P12" i="45" s="1"/>
  <c r="P14" i="45" s="1"/>
  <c r="Q39" i="45" s="1"/>
  <c r="Q46" i="45" s="1"/>
  <c r="N22" i="44"/>
  <c r="G17" i="45" s="1"/>
  <c r="G19" i="45" s="1"/>
  <c r="Q40" i="45" s="1"/>
  <c r="N14" i="44"/>
  <c r="G22" i="45" s="1"/>
  <c r="G24" i="45" s="1"/>
  <c r="Q42" i="45" s="1"/>
  <c r="N6" i="44"/>
  <c r="P17" i="45" s="1"/>
  <c r="P19" i="45" s="1"/>
  <c r="Q41" i="45" s="1"/>
  <c r="M27" i="45"/>
  <c r="M29" i="45" s="1"/>
  <c r="M45" i="45" s="1"/>
  <c r="M22" i="45"/>
  <c r="M24" i="45" s="1"/>
  <c r="M43" i="45" s="1"/>
  <c r="D19" i="55"/>
  <c r="N40" i="56"/>
  <c r="G11" i="58" s="1"/>
  <c r="N30" i="56"/>
  <c r="P24" i="58" s="1"/>
  <c r="P25" i="58" s="1"/>
  <c r="Q31" i="59" s="1"/>
  <c r="N22" i="56"/>
  <c r="G8" i="58" s="1"/>
  <c r="N14" i="56"/>
  <c r="G6" i="58" s="1"/>
  <c r="N6" i="56"/>
  <c r="G34" i="58" s="1"/>
  <c r="N23" i="57"/>
  <c r="P6" i="58" s="1"/>
  <c r="N7" i="58" s="1"/>
  <c r="N26" i="59" s="1"/>
  <c r="N15" i="57"/>
  <c r="G13" i="58" s="1"/>
  <c r="E8" i="58"/>
  <c r="E15" i="58" s="1"/>
  <c r="N25" i="59" s="1"/>
  <c r="N41" i="59" s="1"/>
  <c r="C20" i="38"/>
  <c r="O10" i="39"/>
  <c r="J10" i="39" s="1"/>
  <c r="J19" i="39" s="1"/>
  <c r="D27" i="55"/>
  <c r="Q33" i="59"/>
  <c r="H22" i="38"/>
  <c r="Q17" i="39" s="1"/>
  <c r="L17" i="39" s="1"/>
  <c r="L19" i="39" s="1"/>
  <c r="N10" i="44"/>
  <c r="G4" i="45" s="1"/>
  <c r="E9" i="45" s="1"/>
  <c r="M36" i="45" s="1"/>
  <c r="M46" i="45" s="1"/>
  <c r="D21" i="47"/>
  <c r="J21" i="49" s="1"/>
  <c r="J23" i="49" s="1"/>
  <c r="Q34" i="59" l="1"/>
  <c r="G35" i="58"/>
  <c r="E7" i="22"/>
  <c r="M29" i="22" s="1"/>
  <c r="M36" i="22" s="1"/>
  <c r="C19" i="38"/>
  <c r="Q41" i="59"/>
  <c r="E11" i="64"/>
</calcChain>
</file>

<file path=xl/sharedStrings.xml><?xml version="1.0" encoding="utf-8"?>
<sst xmlns="http://schemas.openxmlformats.org/spreadsheetml/2006/main" count="3170" uniqueCount="1083">
  <si>
    <t xml:space="preserve">September 1 of the following year, the December 31, 2013, balance sheet </t>
  </si>
  <si>
    <t>payable on the December 31, 2013, balance sheet.</t>
  </si>
  <si>
    <t>Motors but two other entities—two stockholders.</t>
  </si>
  <si>
    <t xml:space="preserve">outstanding for the company. This transaction does not involve Malcolm </t>
  </si>
  <si>
    <t xml:space="preserve">to another person does not affect the total amount of common stock </t>
  </si>
  <si>
    <t xml:space="preserve">This transaction does not qualify for recognition because selling stock </t>
  </si>
  <si>
    <t>This event does qualify for recognition. While there is no external event</t>
  </si>
  <si>
    <t>affecting the accounting equation (e.g., no cash is being paid for the</t>
  </si>
  <si>
    <t>building), Malcolm must still recognize depreciation as it occupies the</t>
  </si>
  <si>
    <t xml:space="preserve">building. The concept of depreciation was introduced in Chapter 1 and </t>
  </si>
  <si>
    <t>will be discussed more completely in Chapters 3 and 7.</t>
  </si>
  <si>
    <t>This event does not qualify for recognition because Malcom Motors does</t>
  </si>
  <si>
    <t>elements have been affected—Malcom Motors has incurred an expense,</t>
  </si>
  <si>
    <t>which lowered its stockholders’ equity, and has paid cash, which lowered</t>
  </si>
  <si>
    <t>its assets.</t>
  </si>
  <si>
    <t>will be paid in the future.</t>
  </si>
  <si>
    <t xml:space="preserve">which lowered its stockholders’ equity, and has incurred a liability that </t>
  </si>
  <si>
    <t>Supplies…………………………………………………………………………………………</t>
  </si>
  <si>
    <t>Notes Payable…………………………………………………………………………………..</t>
  </si>
  <si>
    <t>Common Stock…………………………………………………………………………………</t>
  </si>
  <si>
    <t>Retained Earnings……………………………………………………………………………..</t>
  </si>
  <si>
    <t>Dividends………………………………………………………………………………………..</t>
  </si>
  <si>
    <t>Revenue…………………………………………………………………………………………</t>
  </si>
  <si>
    <t>Expenses………………………………………………………………………………………..</t>
  </si>
  <si>
    <t>Equipment………………………………………………………………………………………</t>
  </si>
  <si>
    <t>Accounts Payable…………………………………………………………………………….</t>
  </si>
  <si>
    <t>Notes Payable………………………………………………………………………………….</t>
  </si>
  <si>
    <t>Cash……………………………………………………………………………….</t>
  </si>
  <si>
    <t>Supplies…………………………………………………………………………..</t>
  </si>
  <si>
    <t>Equipment………………………………………………………………………..</t>
  </si>
  <si>
    <t>Accounts Payable……………………………………………………………….</t>
  </si>
  <si>
    <t>Notes Payable……………………………………………………………………</t>
  </si>
  <si>
    <t>Common Stock………………………………………………………………….</t>
  </si>
  <si>
    <t>Service Revenue………………………………………………………………..</t>
  </si>
  <si>
    <t>Rent Expense……………………………………………………………………</t>
  </si>
  <si>
    <t>Utilities Expense…………………………………………………………….</t>
  </si>
  <si>
    <t>Wages Expense………………………………………………………………….</t>
  </si>
  <si>
    <t>i.</t>
  </si>
  <si>
    <t>j.</t>
  </si>
  <si>
    <t xml:space="preserve">b. </t>
  </si>
  <si>
    <t>Investing</t>
  </si>
  <si>
    <t>Financing</t>
  </si>
  <si>
    <t>Operating</t>
  </si>
  <si>
    <t>E 2-35</t>
  </si>
  <si>
    <t>This transaction is a result of borrowing cash.</t>
  </si>
  <si>
    <t>exchange for cash.</t>
  </si>
  <si>
    <t>k.</t>
  </si>
  <si>
    <t>E 2-36</t>
  </si>
  <si>
    <t>E 2-38</t>
  </si>
  <si>
    <t>Building</t>
  </si>
  <si>
    <t>Cost of Goods Sold</t>
  </si>
  <si>
    <t>Expense</t>
  </si>
  <si>
    <t>Interest Expense</t>
  </si>
  <si>
    <t>Inventory</t>
  </si>
  <si>
    <t xml:space="preserve">            </t>
  </si>
  <si>
    <t>Financial 
Statement</t>
  </si>
  <si>
    <t>X</t>
  </si>
  <si>
    <t xml:space="preserve"> X</t>
  </si>
  <si>
    <t>Balance sheet</t>
  </si>
  <si>
    <t>Income statement</t>
  </si>
  <si>
    <t>(Debit)</t>
  </si>
  <si>
    <t>(Credit)</t>
  </si>
  <si>
    <t>Increase/Decrease</t>
  </si>
  <si>
    <t>(Debit)/(Credit)</t>
  </si>
  <si>
    <t xml:space="preserve">Decrease
</t>
  </si>
  <si>
    <t>E 2-39</t>
  </si>
  <si>
    <t>Increase/ Decrease</t>
  </si>
  <si>
    <t>Transaction</t>
  </si>
  <si>
    <t>Land</t>
  </si>
  <si>
    <t>Wages Expense</t>
  </si>
  <si>
    <t>Debit/
Credit</t>
  </si>
  <si>
    <t>E 2-40</t>
  </si>
  <si>
    <t>Common stock</t>
  </si>
  <si>
    <t>Revenue</t>
  </si>
  <si>
    <t>(To record payment of account)</t>
  </si>
  <si>
    <t>E 2-42</t>
  </si>
  <si>
    <t>E 2-41</t>
  </si>
  <si>
    <t>E 2-43</t>
  </si>
  <si>
    <t>E 2-44</t>
  </si>
  <si>
    <t xml:space="preserve">  Accounts Payable     </t>
  </si>
  <si>
    <t>Wages</t>
  </si>
  <si>
    <t>E 2-45</t>
  </si>
  <si>
    <t>Prepaid Rent</t>
  </si>
  <si>
    <t>Interest Payable</t>
  </si>
  <si>
    <t>Income Taxes Payable</t>
  </si>
  <si>
    <t>Income Taxes Expense</t>
  </si>
  <si>
    <t>Badger Auto Parts</t>
  </si>
  <si>
    <t>E 2-46</t>
  </si>
  <si>
    <t>PROBLEM SET A</t>
  </si>
  <si>
    <t>l.</t>
  </si>
  <si>
    <t>outstanding have been increased.</t>
  </si>
  <si>
    <t>April 11:</t>
  </si>
  <si>
    <t>April 15:</t>
  </si>
  <si>
    <t xml:space="preserve">Kathryn has two major alternatives in this situation. First, she could </t>
  </si>
  <si>
    <t xml:space="preserve">bring the bookkeeping errors to the attention of the management of </t>
  </si>
  <si>
    <t>Electric on the statement of financial position (the balance sheet):</t>
  </si>
  <si>
    <t>Normal balances:</t>
  </si>
  <si>
    <t>Additional accounts involved in the transaction:</t>
  </si>
  <si>
    <t>Cash (decreased as payables are paid off)</t>
  </si>
  <si>
    <t>Cash (increased when more common stock is issued)</t>
  </si>
  <si>
    <t>Stockholders’ 
Equity</t>
  </si>
  <si>
    <t>June</t>
  </si>
  <si>
    <t>PROBLEM SET B</t>
  </si>
  <si>
    <t>EXERCISES</t>
  </si>
  <si>
    <t xml:space="preserve">information is also material. Faithfully represented information portrays the economic event it </t>
  </si>
  <si>
    <t xml:space="preserve">intends to portray. Faithfully represented information should be complete (includes all necessary </t>
  </si>
  <si>
    <t xml:space="preserve">information for the user to understand the economic event), neutral (unbiased), and free from </t>
  </si>
  <si>
    <t>error (as accurate as possible).</t>
  </si>
  <si>
    <t xml:space="preserve">In addition to the fundamental qualitative characteristics, the FASB has identified four enhancing </t>
  </si>
  <si>
    <t xml:space="preserve">characteristics—comparability, verifiability, timeliness, and understandability. Comparable </t>
  </si>
  <si>
    <t xml:space="preserve">Tradeoffs are often necessary between the qualitative characteristics. For example, the most </t>
  </si>
  <si>
    <t xml:space="preserve">several periods, it is necessary to divide its cost between the periods affected, </t>
  </si>
  <si>
    <t xml:space="preserve">recognizing part of the total cost as expense in each period. This process is </t>
  </si>
  <si>
    <t xml:space="preserve">concept will be discussed further in Chapter 3. </t>
  </si>
  <si>
    <t xml:space="preserve">supported by the matching concept as it applies to period expenses. This </t>
  </si>
  <si>
    <t>Insurance.</t>
  </si>
  <si>
    <t xml:space="preserve">Smith should recognize as expense the portion of the building’s cost </t>
  </si>
  <si>
    <t xml:space="preserve">building, reduced by the anticipated residual value, equally among the </t>
  </si>
  <si>
    <t xml:space="preserve"> × </t>
  </si>
  <si>
    <t xml:space="preserve"> = </t>
  </si>
  <si>
    <t xml:space="preserve"> – </t>
  </si>
  <si>
    <t xml:space="preserve"> + </t>
  </si>
  <si>
    <t>July 2:</t>
  </si>
  <si>
    <t>July 4:</t>
  </si>
  <si>
    <t>July 5:</t>
  </si>
  <si>
    <t>July 7:</t>
  </si>
  <si>
    <t>July 9:</t>
  </si>
  <si>
    <t>Accounts Receivable…………………………………………………………….</t>
  </si>
  <si>
    <t>Accumulated Depreciation…………………………………………………………….</t>
  </si>
  <si>
    <t>Cash…………………………………………………………….</t>
  </si>
  <si>
    <t>Common Stock…………………………………………………………….</t>
  </si>
  <si>
    <t>Depreciation Expense…………………………………………………………….</t>
  </si>
  <si>
    <t>Equipment…………………………………………………………….</t>
  </si>
  <si>
    <t>Income Taxes Expense…………………………………………………………….</t>
  </si>
  <si>
    <t>Interest Expense…………………………………………………………….</t>
  </si>
  <si>
    <t>Land…………………………………………………………….</t>
  </si>
  <si>
    <t>Notes Payable…………………………………………………………….</t>
  </si>
  <si>
    <t>Prepaid Rent…………………………………………………………….</t>
  </si>
  <si>
    <t>Retained Earnings…………………………………………………………….</t>
  </si>
  <si>
    <t>Salaries Expense…………………………………………………………….</t>
  </si>
  <si>
    <t>Service Revenue…………………………………………………………….</t>
  </si>
  <si>
    <t>Supplies…………………………………………………………….</t>
  </si>
  <si>
    <t xml:space="preserve">+ </t>
  </si>
  <si>
    <t>Cont.
Capital</t>
  </si>
  <si>
    <t>← make changes here, please</t>
  </si>
  <si>
    <t>← (footnotes are linked)</t>
  </si>
  <si>
    <t>Please complete chart below first:</t>
  </si>
  <si>
    <t>← (these are links to the chart below)</t>
  </si>
  <si>
    <t>← (these are links to the general journal)</t>
  </si>
  <si>
    <t>←</t>
  </si>
  <si>
    <t>April 3:</t>
  </si>
  <si>
    <t>April 8:</t>
  </si>
  <si>
    <t>April 9:</t>
  </si>
  <si>
    <t>from a customer.</t>
  </si>
  <si>
    <t>04/01</t>
  </si>
  <si>
    <t>04/03</t>
  </si>
  <si>
    <t>04/09</t>
  </si>
  <si>
    <t>04/11</t>
  </si>
  <si>
    <t>04/15</t>
  </si>
  <si>
    <t>04/08</t>
  </si>
  <si>
    <t>04/18</t>
  </si>
  <si>
    <t>04/24</t>
  </si>
  <si>
    <t>make changes here, please</t>
  </si>
  <si>
    <t xml:space="preserve"> ←</t>
  </si>
  <si>
    <t>← (links to previous page)</t>
  </si>
  <si>
    <t>(these are links to the T account totals)</t>
  </si>
  <si>
    <t>(the footnote is linked)</t>
  </si>
  <si>
    <t xml:space="preserve"> ÷ </t>
  </si>
  <si>
    <t>(Borrowed cash from bank)</t>
  </si>
  <si>
    <t>Legal Expense</t>
  </si>
  <si>
    <t>(Paid legal fees)</t>
  </si>
  <si>
    <t>(Purchased office equipment)</t>
  </si>
  <si>
    <t>(Paid rent for January)</t>
  </si>
  <si>
    <t>Prepaid Insurance</t>
  </si>
  <si>
    <t>(Purchased insurance in advance)</t>
  </si>
  <si>
    <t>(Purchased supplies on credit)</t>
  </si>
  <si>
    <t>No entry necessary</t>
  </si>
  <si>
    <t>(Paid rent for venue in advance)</t>
  </si>
  <si>
    <t>(Paid amount owed)</t>
  </si>
  <si>
    <t>(Record sales)</t>
  </si>
  <si>
    <t>Artist Fee Expense</t>
  </si>
  <si>
    <t>(Paid artist fee for concert)</t>
  </si>
  <si>
    <t>Unearned Sales Revenue</t>
  </si>
  <si>
    <t>(Sold tickets in advance)</t>
  </si>
  <si>
    <t>(Collected accounts receivable)</t>
  </si>
  <si>
    <t>(Paid salaries)</t>
  </si>
  <si>
    <t>Sales Revenue…………………………………………………………………………………………….</t>
  </si>
  <si>
    <t>Artist Fee Expense………………………………………………………………………………………………..</t>
  </si>
  <si>
    <t>Salaries Expense………………………………………………………………………………………..</t>
  </si>
  <si>
    <t>Rent Expense……………………………………………………………………………………………..</t>
  </si>
  <si>
    <t>Legal Expense……………………………………………………………………………………………..</t>
  </si>
  <si>
    <t>Prepaid Insurance…………………………………………………………………………………………………….</t>
  </si>
  <si>
    <t>Prepaid Rent…………………………………………………………………………………………………….</t>
  </si>
  <si>
    <t>Equipment…………………………………………………………………………………………………….</t>
  </si>
  <si>
    <t>Unearned Sales Revenue…………………………………………………………………………………………………….</t>
  </si>
  <si>
    <t>Notes Payable…………………………………………………………………………………………………….</t>
  </si>
  <si>
    <t>Common Stock…………………………………………………………………………………………………….</t>
  </si>
  <si>
    <t>relevant information may not be able to be faithfully represented. Similarly, a change in accounting</t>
  </si>
  <si>
    <t>The cost constraint limits the ability of a company to provide useful information. The cost constraint</t>
  </si>
  <si>
    <t>provide based on the benefit that is achieved from providing it.</t>
  </si>
  <si>
    <t>vertical line. A T-account gets its name because it resembles the capital letter “T.” The left</t>
  </si>
  <si>
    <t>side is referred to as the debit side, and the right side is referred to as the credit side.</t>
  </si>
  <si>
    <t>direct positive or negative connotations. Only when the terms debit and credit are associated</t>
  </si>
  <si>
    <t>For example, a debit increases an asset account but decreases a liability account.</t>
  </si>
  <si>
    <t>To debit an account means to add an amount to the left side of that account. A debit balance</t>
  </si>
  <si>
    <t xml:space="preserve">is a balance on the left side of an account. To credit an account means to add an amount to </t>
  </si>
  <si>
    <t xml:space="preserve">the right side of that account. A credit balance is a balance on the right side of an account. </t>
  </si>
  <si>
    <t xml:space="preserve">Debits and credits do not represent increases or decreases. </t>
  </si>
  <si>
    <t xml:space="preserve">sales—credit  </t>
  </si>
  <si>
    <t xml:space="preserve">notes payable—credit  </t>
  </si>
  <si>
    <t xml:space="preserve">inventory—debit  </t>
  </si>
  <si>
    <t xml:space="preserve">In each journal entry, the sum of the debits must equal the sum of the credits. If transactions </t>
  </si>
  <si>
    <t>Balance sheet, retained</t>
  </si>
  <si>
    <t xml:space="preserve"> Jan.</t>
  </si>
  <si>
    <t>Accounts
Payable</t>
  </si>
  <si>
    <t>Notes
Payable</t>
  </si>
  <si>
    <t>f.*</t>
  </si>
  <si>
    <t>An alternative answer would involve making the following 2 entries:</t>
  </si>
  <si>
    <t>Supplies…………………………………………………………</t>
  </si>
  <si>
    <t>Cash……………………………………………….</t>
  </si>
  <si>
    <t>Supplies Expense……………………………………………………</t>
  </si>
  <si>
    <t>Supplies……………………………………………………</t>
  </si>
  <si>
    <t xml:space="preserve"> Sept.</t>
  </si>
  <si>
    <t>(j)</t>
  </si>
  <si>
    <t xml:space="preserve">Wage payments* </t>
  </si>
  <si>
    <t>Wages Payable</t>
  </si>
  <si>
    <t>Accounts
Receivable</t>
  </si>
  <si>
    <t>Type of
Account</t>
  </si>
  <si>
    <t>Normal
Balance</t>
  </si>
  <si>
    <t>“Double-entry” is an appropriate description of an accounting system because each transaction</t>
  </si>
  <si>
    <t>will affect at least two accounts and each transaction must have debit and credit entries that</t>
  </si>
  <si>
    <t xml:space="preserve">must be equal. </t>
  </si>
  <si>
    <t xml:space="preserve">The initial steps of the accounting cycle involve (1) analyzing transactions; (2) journalizing </t>
  </si>
  <si>
    <t xml:space="preserve">transactions; (3) posting to the general ledger; and (4) preparing a trial balance. In the first step, </t>
  </si>
  <si>
    <t>data is collected about business activities and analyzed to determine which activities meet the</t>
  </si>
  <si>
    <t xml:space="preserve">criteria for recognition in the accounting records. If the data meet the recognition criteria, the </t>
  </si>
  <si>
    <t xml:space="preserve">effect on the fundamental accounting equation is determined. In the second step, the effects of </t>
  </si>
  <si>
    <t xml:space="preserve">the transaction on the fundamental accounting equation are recorded in the accounting system </t>
  </si>
  <si>
    <t xml:space="preserve">using debits and credits. In the third step, journal entries are posted to the general ledger, which </t>
  </si>
  <si>
    <t>is organized on an account-by-account basis. Finally, a trial balance is prepared from account</t>
  </si>
  <si>
    <t>balances in the ledger.</t>
  </si>
  <si>
    <t>Trial balances help detect errors resulting from inequality of debits and credits. A trial balance</t>
  </si>
  <si>
    <t xml:space="preserve">usually will not help in the detection of omitted entries or errors of analysis, journalizing, or </t>
  </si>
  <si>
    <t>posting when those errors cause incorrect account balances with equal debits and credits.</t>
  </si>
  <si>
    <t xml:space="preserve">No, the agreement does not qualify for recognition because no financial </t>
  </si>
  <si>
    <t xml:space="preserve">statement element will be affected until at least one party to the contract </t>
  </si>
  <si>
    <t>exchanged).</t>
  </si>
  <si>
    <t xml:space="preserve">performs its responsibility (the service is performed or money is actually </t>
  </si>
  <si>
    <t xml:space="preserve">No, this transaction does not qualify for recognition in the financial statements </t>
  </si>
  <si>
    <t xml:space="preserve">of the company because it does not affect the overall common stock of the </t>
  </si>
  <si>
    <t>company. This transaction is between two entities (the individual investors)</t>
  </si>
  <si>
    <t>that are separate from the company.</t>
  </si>
  <si>
    <t>Stockholders’
Equity</t>
  </si>
  <si>
    <t>–</t>
  </si>
  <si>
    <t>+/–</t>
  </si>
  <si>
    <t>Normal</t>
  </si>
  <si>
    <t>Balance</t>
  </si>
  <si>
    <t>May</t>
  </si>
  <si>
    <t>Cash……………………………………………………………………………………….</t>
  </si>
  <si>
    <t>Accounts Receivable………………………………………………………………………………………………………..</t>
  </si>
  <si>
    <t>Equipment……………………………………………………………………………………………………………………..</t>
  </si>
  <si>
    <t>Accounts Payable……………………………………………………………………………………………………………</t>
  </si>
  <si>
    <t>Common Stock……………………………………………………………………………………………………………….</t>
  </si>
  <si>
    <t>Dividends………………………………………………………………………………………………………………………</t>
  </si>
  <si>
    <t>Service Revenue……………………………………………………………………………………………………………..</t>
  </si>
  <si>
    <t>Rent Expense…………………………………………………………………………………………………………………</t>
  </si>
  <si>
    <t>Salaries Expense……………………………………………………………………………………………………………….</t>
  </si>
  <si>
    <t>Advertising Expense ………………………………………………………………………………………………………..</t>
  </si>
  <si>
    <t>(Record use of supplies)</t>
  </si>
  <si>
    <t>=</t>
  </si>
  <si>
    <t xml:space="preserve">  </t>
  </si>
  <si>
    <t xml:space="preserve">           </t>
  </si>
  <si>
    <t xml:space="preserve">                        </t>
  </si>
  <si>
    <t xml:space="preserve">Assets </t>
  </si>
  <si>
    <t xml:space="preserve">Liabilities </t>
  </si>
  <si>
    <t xml:space="preserve">Equity       </t>
  </si>
  <si>
    <t>Equity</t>
  </si>
  <si>
    <t>**</t>
  </si>
  <si>
    <t>*</t>
  </si>
  <si>
    <t>Madero Accounting Services</t>
  </si>
  <si>
    <t>July 11:</t>
  </si>
  <si>
    <t>July 14:</t>
  </si>
  <si>
    <t>07/01</t>
  </si>
  <si>
    <t>07/02</t>
  </si>
  <si>
    <t>Income tax</t>
  </si>
  <si>
    <t>Interest payable</t>
  </si>
  <si>
    <t>1.  and  3.</t>
  </si>
  <si>
    <t>Utilities Expense</t>
  </si>
  <si>
    <t>(i)</t>
  </si>
  <si>
    <t>Transaction analysis usually begins with gathering the source documents that describe</t>
  </si>
  <si>
    <t xml:space="preserve">A T-account is a two-column record that consists of a title and two sides divided by a </t>
  </si>
  <si>
    <t>Income Taxes Expense………………………………………………………………………………………..</t>
  </si>
  <si>
    <t>Chen Construction Company</t>
  </si>
  <si>
    <t>Western Sound Studios</t>
  </si>
  <si>
    <t>Cash*</t>
  </si>
  <si>
    <t>CORNERSTONE EXERCISES</t>
  </si>
  <si>
    <t xml:space="preserve">Accounts Receivable     </t>
  </si>
  <si>
    <t>Mulberry Services</t>
  </si>
  <si>
    <t>April 18:</t>
  </si>
  <si>
    <t>April 24:</t>
  </si>
  <si>
    <t>Bonds Payable</t>
  </si>
  <si>
    <t>Insurance Expense</t>
  </si>
  <si>
    <t>Unearned Revenue</t>
  </si>
  <si>
    <t xml:space="preserve">Supplies     </t>
  </si>
  <si>
    <t xml:space="preserve"> Equipment</t>
  </si>
  <si>
    <t xml:space="preserve">Notes Payable    </t>
  </si>
  <si>
    <t xml:space="preserve">Common Stock     </t>
  </si>
  <si>
    <t xml:space="preserve"> Wages Expense     </t>
  </si>
  <si>
    <t>Sweetwater Temporary Clerical Help Service</t>
  </si>
  <si>
    <t xml:space="preserve">Retained Earnings   </t>
  </si>
  <si>
    <t xml:space="preserve">Service Revenue      </t>
  </si>
  <si>
    <t xml:space="preserve">Rent Expense     </t>
  </si>
  <si>
    <t xml:space="preserve">    Advertising Expense     </t>
  </si>
  <si>
    <t xml:space="preserve">      Wages Expense      </t>
  </si>
  <si>
    <t xml:space="preserve">Interest Expense     </t>
  </si>
  <si>
    <t>Computer</t>
  </si>
  <si>
    <t>Interest paid</t>
  </si>
  <si>
    <t>Bills of earlier sales</t>
  </si>
  <si>
    <t>Outstanding debtors</t>
  </si>
  <si>
    <t>CASES</t>
  </si>
  <si>
    <t>This transaction is a result of purchasing land for cash.</t>
  </si>
  <si>
    <t xml:space="preserve">Supplies </t>
  </si>
  <si>
    <t>07/04</t>
  </si>
  <si>
    <t>07/07</t>
  </si>
  <si>
    <t>07/05</t>
  </si>
  <si>
    <t>07/09</t>
  </si>
  <si>
    <t>07/11</t>
  </si>
  <si>
    <t>07/14</t>
  </si>
  <si>
    <t>Liability</t>
  </si>
  <si>
    <t>Asset</t>
  </si>
  <si>
    <t>Contra Asset</t>
  </si>
  <si>
    <t>Depreciation Expense</t>
  </si>
  <si>
    <t>Salaries Expense</t>
  </si>
  <si>
    <t>Normal 
Balance</t>
  </si>
  <si>
    <t>Type of  
Account</t>
  </si>
  <si>
    <t>(Declared and paid cash dividend)</t>
  </si>
  <si>
    <t>Credit sales</t>
  </si>
  <si>
    <t xml:space="preserve">   Rent Expense    </t>
  </si>
  <si>
    <t>Karleen’s Catering Service</t>
  </si>
  <si>
    <t xml:space="preserve"> Service Revenue     </t>
  </si>
  <si>
    <t>DISCUSSION QUESTIONS</t>
  </si>
  <si>
    <t>Cash……………………………………………………………………………………………………………</t>
  </si>
  <si>
    <t>Accounts Receivable……………………………………………………………………………………….</t>
  </si>
  <si>
    <t>Supplies……………………………………………………………………………………………………….</t>
  </si>
  <si>
    <t>Accounts Payable…………………………………………………………………………………………..</t>
  </si>
  <si>
    <t>Common Stock………………………………………………………………………………………………</t>
  </si>
  <si>
    <t>Retained Earnings…………………………………………………………………………………………..</t>
  </si>
  <si>
    <t>Service Revenue…………………………………………………………………………………………….</t>
  </si>
  <si>
    <t>Rent Expense………………………………………………………………………………………………..</t>
  </si>
  <si>
    <t>Advertising Expense………………………………………………………………………………………..</t>
  </si>
  <si>
    <t>Wages Expense……………………………………………………………………………………………..</t>
  </si>
  <si>
    <t>Repairs &amp; Maintenance Expense ……………………………………………………………………..</t>
  </si>
  <si>
    <t>Interest Expense……………………………………………………………………………………………..</t>
  </si>
  <si>
    <t>Apr.</t>
  </si>
  <si>
    <t>Rosenthal Decorating Inc.</t>
  </si>
  <si>
    <t>Wages expense</t>
  </si>
  <si>
    <t xml:space="preserve">To qualify as a transaction, the underlying events must impact a financial </t>
  </si>
  <si>
    <t xml:space="preserve">statement element of the company and must be able to be reliably measured. </t>
  </si>
  <si>
    <t xml:space="preserve">A reliable measurement is one that is reasonably free from error and bias </t>
  </si>
  <si>
    <t xml:space="preserve">and is a faithful representation of what it purports to represent. Prices agreed </t>
  </si>
  <si>
    <t>If assets are overstated, assets will need to be reduced so that a correct</t>
  </si>
  <si>
    <t xml:space="preserve">balance is reflected on the balance sheet. Because the fundamental </t>
  </si>
  <si>
    <t xml:space="preserve">accounting equation must remain in balance, stockholders’ equity would </t>
  </si>
  <si>
    <t xml:space="preserve">need to be reduced because the recorded amount for the stock Susan </t>
  </si>
  <si>
    <t xml:space="preserve">exchanged for the building and equipment would have to be reduced. </t>
  </si>
  <si>
    <r>
      <t>(</t>
    </r>
    <r>
      <rPr>
        <b/>
        <i/>
        <sz val="12"/>
        <color indexed="8"/>
        <rFont val="Arial"/>
        <family val="2"/>
      </rPr>
      <t>Instructor’s Note:</t>
    </r>
    <r>
      <rPr>
        <b/>
        <sz val="12"/>
        <color indexed="8"/>
        <rFont val="Arial"/>
        <family val="2"/>
      </rPr>
      <t xml:space="preserve"> Depreciation expense and accumulated depreciation </t>
    </r>
  </si>
  <si>
    <t xml:space="preserve">would also be overstated; however, this topic is not covered until later in </t>
  </si>
  <si>
    <t>the text.) If receivables are overstated, sales, net income, and retained</t>
  </si>
  <si>
    <t xml:space="preserve">earnings are likely also overstated. If accounts payable are understated, it </t>
  </si>
  <si>
    <t>earnings being overstated.</t>
  </si>
  <si>
    <t xml:space="preserve">is likely that expenses are understated, as well as net income and retained </t>
  </si>
  <si>
    <t xml:space="preserve">An independent certified public accountant should be engaged to examine </t>
  </si>
  <si>
    <t xml:space="preserve">Susan’s financial statements and to recommend their restatement, where </t>
  </si>
  <si>
    <t xml:space="preserve">necessary. Based on the restated financial statements and an assessment </t>
  </si>
  <si>
    <t xml:space="preserve">of the future prospects of the business, an offer could be made. Estimating </t>
  </si>
  <si>
    <t xml:space="preserve">the value of a business is a complex task in which data from many sources </t>
  </si>
  <si>
    <t>We can analyze the accounts receivable account to determine the amount</t>
  </si>
  <si>
    <t xml:space="preserve">of cash collected from customers. The journal entry to record credit sales </t>
  </si>
  <si>
    <t xml:space="preserve">would debit Accounts Receivable and credit Sales Revenue. The collection </t>
  </si>
  <si>
    <t xml:space="preserve">of an account receivable from a customer requires a debit to Cash and a </t>
  </si>
  <si>
    <t xml:space="preserve">credit to Accounts Receivable. Therefore the amount that must be credited </t>
  </si>
  <si>
    <t xml:space="preserve">the amount that customers paid Cable. The calculation of this amount is </t>
  </si>
  <si>
    <t>shown with the the T-account below.</t>
  </si>
  <si>
    <t>section on the statement of cash flows.</t>
  </si>
  <si>
    <t xml:space="preserve">The cash collected from customers would be classified in the operating </t>
  </si>
  <si>
    <t xml:space="preserve">We can analyze the wages payable account in a similar way. The journal </t>
  </si>
  <si>
    <t xml:space="preserve">entry to record the recognition of wages expense is a debit to Wages </t>
  </si>
  <si>
    <t xml:space="preserve">Expense and a credit to Wages Payable. Payment of wages requires a </t>
  </si>
  <si>
    <t xml:space="preserve">debit to Wages Payable and a credit to Cash. Therefore, the amount that </t>
  </si>
  <si>
    <t xml:space="preserve">must be debited to Wages Payable to make the ending balance equal to </t>
  </si>
  <si>
    <t>the statement of cash flows.</t>
  </si>
  <si>
    <t xml:space="preserve">The cash paid for wages would be classified in the operating section of </t>
  </si>
  <si>
    <t>Kathryn has an ethical dilemma known as a conflict of interest. As a top</t>
  </si>
  <si>
    <t xml:space="preserve">executive for Clean Sweep, she has a professional responsibility to the </t>
  </si>
  <si>
    <t xml:space="preserve">company. This responsibility to the company is in conflict with her </t>
  </si>
  <si>
    <t xml:space="preserve">personal responsibility to her family, specifically her son, Ben. This </t>
  </si>
  <si>
    <t xml:space="preserve">conflict of interest could lead to Kathryn making a decision that is not </t>
  </si>
  <si>
    <t xml:space="preserve">Clean Sweep. Such an action would allow her to correct the financial </t>
  </si>
  <si>
    <t xml:space="preserve">statements of Clean Sweep so that the users of Clean Sweep’s financial </t>
  </si>
  <si>
    <t xml:space="preserve">statements are provided accurate and reliable information on which to </t>
  </si>
  <si>
    <t xml:space="preserve">base their decisions. Because the financial statements have not yet </t>
  </si>
  <si>
    <t>been prepared, individuals outside of the company may never know</t>
  </si>
  <si>
    <t xml:space="preserve">mistakes. However, such an action may have serious personal </t>
  </si>
  <si>
    <t xml:space="preserve">repercussions. For example, Kathryn may get reprimanded for hiring </t>
  </si>
  <si>
    <t xml:space="preserve">a relative who was not competent to do the job. Such a reprimand may </t>
  </si>
  <si>
    <t xml:space="preserve">lead to a below average performance evaluation for Kathryn, which </t>
  </si>
  <si>
    <t>could affect her financially.</t>
  </si>
  <si>
    <t xml:space="preserve">Second, Kathryn could cover up her son’s mistakes by fixing the errors </t>
  </si>
  <si>
    <r>
      <t xml:space="preserve">No, debit does not mean increase and credit does not mean decrease. The words </t>
    </r>
    <r>
      <rPr>
        <i/>
        <sz val="11"/>
        <color indexed="8"/>
        <rFont val="Arial"/>
        <family val="2"/>
      </rPr>
      <t>debit</t>
    </r>
    <r>
      <rPr>
        <sz val="11"/>
        <color indexed="8"/>
        <rFont val="Arial"/>
        <family val="2"/>
      </rPr>
      <t xml:space="preserve"> </t>
    </r>
  </si>
  <si>
    <r>
      <t xml:space="preserve">and </t>
    </r>
    <r>
      <rPr>
        <i/>
        <sz val="11"/>
        <color indexed="8"/>
        <rFont val="Arial"/>
        <family val="2"/>
      </rPr>
      <t>credit</t>
    </r>
    <r>
      <rPr>
        <sz val="11"/>
        <color indexed="8"/>
        <rFont val="Arial"/>
        <family val="2"/>
      </rPr>
      <t xml:space="preserve"> simply refer to the left and right side of an account. Neither debit nor credit has </t>
    </r>
  </si>
  <si>
    <r>
      <t xml:space="preserve">with a particular account can a </t>
    </r>
    <r>
      <rPr>
        <i/>
        <sz val="11"/>
        <color indexed="8"/>
        <rFont val="Arial"/>
        <family val="2"/>
      </rPr>
      <t>debit</t>
    </r>
    <r>
      <rPr>
        <sz val="11"/>
        <color indexed="8"/>
        <rFont val="Arial"/>
        <family val="2"/>
      </rPr>
      <t xml:space="preserve"> or a </t>
    </r>
    <r>
      <rPr>
        <i/>
        <sz val="11"/>
        <color indexed="8"/>
        <rFont val="Arial"/>
        <family val="2"/>
      </rPr>
      <t>credit</t>
    </r>
    <r>
      <rPr>
        <sz val="11"/>
        <color indexed="8"/>
        <rFont val="Arial"/>
        <family val="2"/>
      </rPr>
      <t xml:space="preserve"> be identified as an increase or a decrease. </t>
    </r>
  </si>
  <si>
    <t xml:space="preserve">There are four principles used to measure and record business transactions. First, the </t>
  </si>
  <si>
    <t xml:space="preserve">historical cost principle requires transactions to be recorded at their cost—the exchange </t>
  </si>
  <si>
    <t xml:space="preserve">price at the time the activity occurs. Second, the revenue recognition principle determines </t>
  </si>
  <si>
    <t xml:space="preserve">when revenue is recorded and reported by a company. Under this principle, revenue must be </t>
  </si>
  <si>
    <t>earned and the collection of cash must be reasonably assured in order to record and report</t>
  </si>
  <si>
    <t xml:space="preserve">The financial statements summarize the economic performance and status of a business </t>
  </si>
  <si>
    <t xml:space="preserve">and are issued at least annually. Generally accepted accounting principles (GAAP) are the </t>
  </si>
  <si>
    <t xml:space="preserve">rules and conventions that guide the preparation of financial statements. GAAP provides a </t>
  </si>
  <si>
    <t>companies.</t>
  </si>
  <si>
    <t xml:space="preserve">“common ground” that makes it easier to use financial statements over time and across </t>
  </si>
  <si>
    <t xml:space="preserve">To qualify as a transaction, the effect of the underlying events must impact a financial </t>
  </si>
  <si>
    <t xml:space="preserve">statement element (asset, liability, stockholders’ equity, revenue, or expense) and, thus, </t>
  </si>
  <si>
    <t>represented.</t>
  </si>
  <si>
    <t xml:space="preserve">the company’s financial statements. In addition, the event must be able to be faithfully </t>
  </si>
  <si>
    <t xml:space="preserve">Faithful representation refers to information faithfully representing the economic event that it </t>
  </si>
  <si>
    <t xml:space="preserve">is intending to portray. Faithfully presented information should be complete, neutral, and free </t>
  </si>
  <si>
    <t>incomplete or subject to significant error and/or bias.</t>
  </si>
  <si>
    <t>business activities. Accountants must then analyze these documents to determine which</t>
  </si>
  <si>
    <t xml:space="preserve">transactions should be recognized in the accounting system. If the transaction is to be </t>
  </si>
  <si>
    <t xml:space="preserve">recorded in the accounting system, the transaction must then be analyzed to determine </t>
  </si>
  <si>
    <t xml:space="preserve">the effects it will have on the fundamental accounting equation. This analysis involves three </t>
  </si>
  <si>
    <t xml:space="preserve">steps: (1) write down the accounting equation; (2) identify the financial statement elements </t>
  </si>
  <si>
    <t xml:space="preserve">decreased. </t>
  </si>
  <si>
    <t xml:space="preserve">that are affected by the transaction; and (3) determine whether the element increased or </t>
  </si>
  <si>
    <t>Retained
Earnings</t>
  </si>
  <si>
    <t xml:space="preserve">without telling senior management that any errors were made. Most likely, </t>
  </si>
  <si>
    <t xml:space="preserve">it is entirely within Kathryn’s responsibility as chief accountant to authorize </t>
  </si>
  <si>
    <t xml:space="preserve">journal entries that can fix the mistakes and no one may ever question  </t>
  </si>
  <si>
    <t xml:space="preserve">these actions. In addition, because the trial balance still balanced, outside </t>
  </si>
  <si>
    <t xml:space="preserve">users would have no reason to suspect any errors. If successful, Kathryn </t>
  </si>
  <si>
    <t xml:space="preserve">would save her family and herself potential embarrassment and financial </t>
  </si>
  <si>
    <t xml:space="preserve">loss while still protecting the company interests. However, if someone </t>
  </si>
  <si>
    <t xml:space="preserve">(e.g., an auditor) questions these entries and investigates their source, </t>
  </si>
  <si>
    <t>of her job, for covering up the mistakes.</t>
  </si>
  <si>
    <t xml:space="preserve">Kathryn would most likely face serious reprimands, and possibly the loss </t>
  </si>
  <si>
    <t xml:space="preserve">The first alternative would be the most ethical choice. Her professional </t>
  </si>
  <si>
    <t>embarrassment or injury she may suffer.</t>
  </si>
  <si>
    <t xml:space="preserve">responsibility to the company should come before any personal </t>
  </si>
  <si>
    <t xml:space="preserve">As you can see, the accounting equation (Assets = Liabilities + Equity) </t>
  </si>
  <si>
    <t>does balance.</t>
  </si>
  <si>
    <t xml:space="preserve">(Record receipt of cash from </t>
  </si>
  <si>
    <t>customer)</t>
  </si>
  <si>
    <t>2-1.</t>
  </si>
  <si>
    <t>2-2.</t>
  </si>
  <si>
    <t>2-3.</t>
  </si>
  <si>
    <t>2-4.</t>
  </si>
  <si>
    <t>2-5.</t>
  </si>
  <si>
    <t>2-6.</t>
  </si>
  <si>
    <t>2-7.</t>
  </si>
  <si>
    <t>2-8.</t>
  </si>
  <si>
    <t>2-9.</t>
  </si>
  <si>
    <t>2-10.</t>
  </si>
  <si>
    <t>2-11.</t>
  </si>
  <si>
    <t>2-12.</t>
  </si>
  <si>
    <t>2-13.</t>
  </si>
  <si>
    <t>2-14.</t>
  </si>
  <si>
    <t>2-15.</t>
  </si>
  <si>
    <t xml:space="preserve">Smith is trying to recognize expenses in the period in which use of the asset </t>
  </si>
  <si>
    <t xml:space="preserve">(resource) contributes to the earning of revenue. When an asset is used in </t>
  </si>
  <si>
    <t>The normal balance of each of the accounts is:</t>
  </si>
  <si>
    <t>(a)</t>
  </si>
  <si>
    <t>(b)</t>
  </si>
  <si>
    <t>(d)</t>
  </si>
  <si>
    <t>(c)</t>
  </si>
  <si>
    <t>(e)</t>
  </si>
  <si>
    <t>(f)</t>
  </si>
  <si>
    <t>(g)</t>
  </si>
  <si>
    <t>(h)</t>
  </si>
  <si>
    <t>10.</t>
  </si>
  <si>
    <t>11.</t>
  </si>
  <si>
    <t>12.</t>
  </si>
  <si>
    <t>13.</t>
  </si>
  <si>
    <t>14.</t>
  </si>
  <si>
    <t>15.</t>
  </si>
  <si>
    <t>16.</t>
  </si>
  <si>
    <t>17.</t>
  </si>
  <si>
    <t>cash—debit</t>
  </si>
  <si>
    <t>retained earnings—credit</t>
  </si>
  <si>
    <t>salary expense—debit</t>
  </si>
  <si>
    <t>equipment—debit</t>
  </si>
  <si>
    <t>unearned revenue—credit</t>
  </si>
  <si>
    <t>18.</t>
  </si>
  <si>
    <t>19.</t>
  </si>
  <si>
    <t>20.</t>
  </si>
  <si>
    <t>21.</t>
  </si>
  <si>
    <t>22.</t>
  </si>
  <si>
    <t>Account and Explanation</t>
  </si>
  <si>
    <t xml:space="preserve">This transaction does qualify for recognition because the transaction </t>
  </si>
  <si>
    <t xml:space="preserve">This transaction does qualify to be recorded because two accounting </t>
  </si>
  <si>
    <t>This transaction does qualify for recognition because two accounting</t>
  </si>
  <si>
    <t>d</t>
  </si>
  <si>
    <t>c</t>
  </si>
  <si>
    <t>b</t>
  </si>
  <si>
    <t xml:space="preserve"> </t>
  </si>
  <si>
    <t>a</t>
  </si>
  <si>
    <t>CE 2-16</t>
  </si>
  <si>
    <t>Consistency</t>
  </si>
  <si>
    <t>Materiality</t>
  </si>
  <si>
    <t>a.</t>
  </si>
  <si>
    <t>b.</t>
  </si>
  <si>
    <t>c.</t>
  </si>
  <si>
    <t>CE 2-17</t>
  </si>
  <si>
    <t>Comparability</t>
  </si>
  <si>
    <t>Cost vs. benefit</t>
  </si>
  <si>
    <t>CE 2-18</t>
  </si>
  <si>
    <t>CE 2-19</t>
  </si>
  <si>
    <t>d.</t>
  </si>
  <si>
    <t>Economic entity</t>
  </si>
  <si>
    <t>Time period</t>
  </si>
  <si>
    <t>Monetary unit</t>
  </si>
  <si>
    <t>Continuity (going-concern)</t>
  </si>
  <si>
    <t>Revenue recognition</t>
  </si>
  <si>
    <t>Historical cost</t>
  </si>
  <si>
    <t>Matching</t>
  </si>
  <si>
    <t>Conservatism</t>
  </si>
  <si>
    <t>Yes, the event qualifies for recognition.</t>
  </si>
  <si>
    <t>e.</t>
  </si>
  <si>
    <t>f.</t>
  </si>
  <si>
    <t>CE 2-20</t>
  </si>
  <si>
    <t>CE 2-21</t>
  </si>
  <si>
    <t xml:space="preserve">d. </t>
  </si>
  <si>
    <t>+</t>
  </si>
  <si>
    <t>NE</t>
  </si>
  <si>
    <t>Assets</t>
  </si>
  <si>
    <t>Liabilities</t>
  </si>
  <si>
    <t>Stockholders’ Equity</t>
  </si>
  <si>
    <t>CE 2-22</t>
  </si>
  <si>
    <t>Cash</t>
  </si>
  <si>
    <t>1.</t>
  </si>
  <si>
    <t>2.</t>
  </si>
  <si>
    <t>3.</t>
  </si>
  <si>
    <t>4.</t>
  </si>
  <si>
    <t>Credit</t>
  </si>
  <si>
    <t>CE 2-23</t>
  </si>
  <si>
    <t>Debit</t>
  </si>
  <si>
    <t>Account</t>
  </si>
  <si>
    <t>CE 2-24</t>
  </si>
  <si>
    <t>Accounts Receivable</t>
  </si>
  <si>
    <t>Retained Earnings</t>
  </si>
  <si>
    <t>Sales</t>
  </si>
  <si>
    <t>Accounts Payable</t>
  </si>
  <si>
    <t>Repair Expense</t>
  </si>
  <si>
    <t>Equipment</t>
  </si>
  <si>
    <t>Common Stock</t>
  </si>
  <si>
    <t>Salary Expense</t>
  </si>
  <si>
    <t>g.</t>
  </si>
  <si>
    <t>h.</t>
  </si>
  <si>
    <t>Increase</t>
  </si>
  <si>
    <t>Decrease</t>
  </si>
  <si>
    <t>CE 2-25</t>
  </si>
  <si>
    <t>Journal</t>
  </si>
  <si>
    <t>Date</t>
  </si>
  <si>
    <t>Retained 
Earnings</t>
  </si>
  <si>
    <t xml:space="preserve"> Cash</t>
  </si>
  <si>
    <t>Sales Revenue</t>
  </si>
  <si>
    <t>CE 2-26</t>
  </si>
  <si>
    <t>Notes Payable</t>
  </si>
  <si>
    <t>Supplies</t>
  </si>
  <si>
    <t xml:space="preserve">Cash </t>
  </si>
  <si>
    <t>Trial Balance</t>
  </si>
  <si>
    <t>Dividends</t>
  </si>
  <si>
    <t>Service Revenue</t>
  </si>
  <si>
    <t>Rent Expense</t>
  </si>
  <si>
    <t>Advertising Expense</t>
  </si>
  <si>
    <t>Data</t>
  </si>
  <si>
    <t>Amount</t>
  </si>
  <si>
    <t>Question data for calculation</t>
  </si>
  <si>
    <t>Time-period</t>
  </si>
  <si>
    <t>1. and 2.</t>
  </si>
  <si>
    <t>Qualify.</t>
  </si>
  <si>
    <t xml:space="preserve">a. </t>
  </si>
  <si>
    <t xml:space="preserve">c. </t>
  </si>
  <si>
    <t xml:space="preserve">e. </t>
  </si>
  <si>
    <t xml:space="preserve">f. </t>
  </si>
  <si>
    <t>(Record issuance of common stock)</t>
  </si>
  <si>
    <t>(Record purchase of equipment)</t>
  </si>
  <si>
    <t>(Record cash sale)</t>
  </si>
  <si>
    <t>(Record borrowing of cash from bank)</t>
  </si>
  <si>
    <t>(Record payment of salaries)</t>
  </si>
  <si>
    <t xml:space="preserve">h. </t>
  </si>
  <si>
    <t>(Record revenue)</t>
  </si>
  <si>
    <t>(Record purchase of surfboards)</t>
  </si>
  <si>
    <t>(Record wages)</t>
  </si>
  <si>
    <t>(Record rent)</t>
  </si>
  <si>
    <t>Trucks</t>
  </si>
  <si>
    <t>(Record purchase of truck)</t>
  </si>
  <si>
    <t>(Record collection of customer account)</t>
  </si>
  <si>
    <t>(Record payment of account owed)</t>
  </si>
  <si>
    <t>(Record borrowing of cash)</t>
  </si>
  <si>
    <t>(Record payment of telephone bill)</t>
  </si>
  <si>
    <t>(Record payment for advertising)</t>
  </si>
  <si>
    <t>(Record revenue earned)</t>
  </si>
  <si>
    <t>(Record purchase of supplies on account)</t>
  </si>
  <si>
    <t>(Record payment of wages)</t>
  </si>
  <si>
    <t>(Record payment on account)</t>
  </si>
  <si>
    <t>(Record use of utilities)</t>
  </si>
  <si>
    <t>Utilties Expense</t>
  </si>
  <si>
    <t>(Record repairs performed on account)</t>
  </si>
  <si>
    <t>Repairs &amp; Maintenance Expense</t>
  </si>
  <si>
    <t>(Record purchase of land and building)</t>
  </si>
  <si>
    <t>Buildings</t>
  </si>
  <si>
    <t>(Record payment for remodeling)</t>
  </si>
  <si>
    <t xml:space="preserve">(Record payment on account) </t>
  </si>
  <si>
    <t>(Record amount due for remodeling)</t>
  </si>
  <si>
    <t>(Record purchase of supplies)</t>
  </si>
  <si>
    <t>(Record issuance of stock)</t>
  </si>
  <si>
    <t>(Record payment of account)</t>
  </si>
  <si>
    <t>(Record services performed on account)</t>
  </si>
  <si>
    <t>(Record receipt of payment)</t>
  </si>
  <si>
    <t xml:space="preserve">(Record services performed on account) </t>
  </si>
  <si>
    <t>Sales Revenue (increased as credit sales are made to customers)</t>
  </si>
  <si>
    <t>Wages Expense (increased as wages are earned)</t>
  </si>
  <si>
    <t>(Record net sales for year)</t>
  </si>
  <si>
    <t>Copyright</t>
  </si>
  <si>
    <t>Investments</t>
  </si>
  <si>
    <t>(Record purchase of inventory on account)</t>
  </si>
  <si>
    <t>(Record performance of services)</t>
  </si>
  <si>
    <t>(Record performance of services on account)</t>
  </si>
  <si>
    <t>(Record collection of cash on account)</t>
  </si>
  <si>
    <t>(Record purchase of truck on account)</t>
  </si>
  <si>
    <t>(Record performance of services for cash)</t>
  </si>
  <si>
    <t>(Record payment of rent)</t>
  </si>
  <si>
    <t>(Record payment of utilties)</t>
  </si>
  <si>
    <t xml:space="preserve">Utilities Expense     </t>
  </si>
  <si>
    <t>Supplies Expense</t>
  </si>
  <si>
    <t>(Record payment for supplies)</t>
  </si>
  <si>
    <t>(Record receipt of cash on account)</t>
  </si>
  <si>
    <t>(Record billing of services performed)</t>
  </si>
  <si>
    <t>Rent Payable</t>
  </si>
  <si>
    <t>Insurance Payable</t>
  </si>
  <si>
    <t>(Record payment of insurance)</t>
  </si>
  <si>
    <t>(Record payment of utilities)</t>
  </si>
  <si>
    <t>(Record payment of interest)</t>
  </si>
  <si>
    <t>(Record payment of income taxes)</t>
  </si>
  <si>
    <t xml:space="preserve">(Record borrowing of cash) </t>
  </si>
  <si>
    <t>2</t>
  </si>
  <si>
    <t>(Record payment of rent in advance)</t>
  </si>
  <si>
    <t>(Purchased advertising on account)</t>
  </si>
  <si>
    <t>(Performed services for cash)</t>
  </si>
  <si>
    <t>(Performed services on account)</t>
  </si>
  <si>
    <t>Verifiability</t>
  </si>
  <si>
    <t>Timeliness</t>
  </si>
  <si>
    <t>Faithful representation</t>
  </si>
  <si>
    <t xml:space="preserve">Relevance </t>
  </si>
  <si>
    <t>Relevance</t>
  </si>
  <si>
    <t>Understandability</t>
  </si>
  <si>
    <t>(Paid wages)</t>
  </si>
  <si>
    <t>(Issued common stock)</t>
  </si>
  <si>
    <t>(Purchased equipment for cash)</t>
  </si>
  <si>
    <t>(Paid rent)</t>
  </si>
  <si>
    <t>(Purchased supplies on account)</t>
  </si>
  <si>
    <t xml:space="preserve">Income Taxes Expense    </t>
  </si>
  <si>
    <t>(Collected cash from customers)</t>
  </si>
  <si>
    <t>(Paid interest)</t>
  </si>
  <si>
    <t>(Paid for repairs &amp; maintenance)</t>
  </si>
  <si>
    <t>repairs and maintenance</t>
  </si>
  <si>
    <t>(Incurred rent expense)</t>
  </si>
  <si>
    <t>(Purchased supplies)</t>
  </si>
  <si>
    <t>(Paid for advertising)</t>
  </si>
  <si>
    <t>(Paid income taxes)</t>
  </si>
  <si>
    <t>5.</t>
  </si>
  <si>
    <t>6.</t>
  </si>
  <si>
    <t>7.</t>
  </si>
  <si>
    <t>8.</t>
  </si>
  <si>
    <t>(Declared and paid cash dividends)</t>
  </si>
  <si>
    <t>affects two accounting elements—cash and the amount of stock</t>
  </si>
  <si>
    <t>Services rendered</t>
  </si>
  <si>
    <t>Advertising expenses</t>
  </si>
  <si>
    <t>Contributed
Capital</t>
  </si>
  <si>
    <t xml:space="preserve">Many events occur that affect the financial position and the operations of a business, but </t>
  </si>
  <si>
    <t xml:space="preserve">the exchange price of the transaction. Later, as the supplies are used, the </t>
  </si>
  <si>
    <t xml:space="preserve">matching principle will guide the amount of supplies that will be expensed. This </t>
  </si>
  <si>
    <t xml:space="preserve">application of the matching concept will be discussed more fully in Chapter 3. </t>
  </si>
  <si>
    <t xml:space="preserve">This transaction is a result of paying cash for an expense (e.g., rent </t>
  </si>
  <si>
    <t>expense) or a result of paying cash for dividends.</t>
  </si>
  <si>
    <t>cash.</t>
  </si>
  <si>
    <t xml:space="preserve">This transaction is a result of issuing common stock in exchange for </t>
  </si>
  <si>
    <t>E 2-37</t>
  </si>
  <si>
    <t>This transaction is the result of purchasing equipment for cash.</t>
  </si>
  <si>
    <t>This transaction is the result of performing services (generating revenue) in</t>
  </si>
  <si>
    <t>This transaction is the result of purchasing supplies on account (on credit).</t>
  </si>
  <si>
    <t>This transaction is the result of the use of supplies.</t>
  </si>
  <si>
    <t>earnings statement</t>
  </si>
  <si>
    <t>Mar.</t>
  </si>
  <si>
    <t xml:space="preserve">concern) assumption,  time-period assumption, and monetary unit assumption. The economic entity </t>
  </si>
  <si>
    <t>accounting equation must always remain in balance (meaning there must always be a dual</t>
  </si>
  <si>
    <t xml:space="preserve">effect on the accounting equation), these effects can be on the same side of the accounting </t>
  </si>
  <si>
    <t xml:space="preserve">equation. An example of this is when a customer pays cash for an accounts receivable. Both </t>
  </si>
  <si>
    <t xml:space="preserve">cash and accounts receivable are asset accounts (on the left side of the equation). One asset, </t>
  </si>
  <si>
    <t xml:space="preserve">accounts receivable, is decreasing, while another asset, cash, is increasing by the same </t>
  </si>
  <si>
    <t>amount. This results in the accounting equation remaining in balance, even though only one</t>
  </si>
  <si>
    <t xml:space="preserve"> side of the equation was affected.</t>
  </si>
  <si>
    <t xml:space="preserve">When a firm earns revenue, its net income is increased. When a firm incurs an expense its </t>
  </si>
  <si>
    <t xml:space="preserve">net income is decreased. At the end of the accounting period, net income is added to retained </t>
  </si>
  <si>
    <t xml:space="preserve">earnings, a stockholders’ equity account. Therefore, an increase in revenue increases </t>
  </si>
  <si>
    <t>stockholders’ equity and a decrease in revenue decreases stockholders’ equity. Likewise, an</t>
  </si>
  <si>
    <t xml:space="preserve">increase in expense decreases stockholders’ equity and a decrease in expense increases </t>
  </si>
  <si>
    <t>stockholders’ equity.</t>
  </si>
  <si>
    <t>are recorded with debits equal to credits, then the equality of the accounting equation will be</t>
  </si>
  <si>
    <t>maintained.</t>
  </si>
  <si>
    <t>Borges Inc.</t>
  </si>
  <si>
    <t>Cash………………………………………………………………………………..</t>
  </si>
  <si>
    <t>Accounts Receivable………………………………………………….</t>
  </si>
  <si>
    <t>Supplies……………………………………………………..</t>
  </si>
  <si>
    <t>Prepaid Insurance……………………………………………..</t>
  </si>
  <si>
    <t>Accounts Payable…………………………………………………….</t>
  </si>
  <si>
    <t>Salaries Payable…………………………………………………………</t>
  </si>
  <si>
    <t>Unearned Service Revenue……………………………………………………….</t>
  </si>
  <si>
    <t>Notes Payable………………………………………………..</t>
  </si>
  <si>
    <t>Common Stock……………………………………………………………</t>
  </si>
  <si>
    <t>Dividends…………………………………………………….</t>
  </si>
  <si>
    <t>Retained Earnings………………………………………………………</t>
  </si>
  <si>
    <t>Service Revenue……………………………………………….</t>
  </si>
  <si>
    <t>Insurance Expense…………………………………………………..</t>
  </si>
  <si>
    <t>Salaries Expense………………………………………………</t>
  </si>
  <si>
    <t>Supplies Expense………………………………………………………..</t>
  </si>
  <si>
    <t>financial reporting—to provide information that is useful for making investment</t>
  </si>
  <si>
    <t>consistent set of accounting standards and provide a consistent body of</t>
  </si>
  <si>
    <t>certain practices.</t>
  </si>
  <si>
    <t>The conceptual framework flows logically from the fundamental objective of</t>
  </si>
  <si>
    <t xml:space="preserve">thought for financial reporting. The conceptual framework provides a logical </t>
  </si>
  <si>
    <t>structure to financial accounting and helps to explain “why” accountants adopt</t>
  </si>
  <si>
    <t xml:space="preserve">and credit decisions—and its purpose is to support the development of a </t>
  </si>
  <si>
    <t xml:space="preserve"> June 24</t>
  </si>
  <si>
    <t>June 5</t>
  </si>
  <si>
    <t>June 24</t>
  </si>
  <si>
    <t xml:space="preserve"> June 5</t>
  </si>
  <si>
    <t>Retained Earnings, 12/31/12…………………………………………………………………..</t>
  </si>
  <si>
    <t>Notes Payable………………………………………………………………………………………..</t>
  </si>
  <si>
    <t xml:space="preserve"> June</t>
  </si>
  <si>
    <t xml:space="preserve">not pay to use the land. Unlike other physical assets, land is not </t>
  </si>
  <si>
    <t xml:space="preserve">depreciated so there is no periodic cost to recognize. Therefore, the </t>
  </si>
  <si>
    <t>accounting equation has not been affected.</t>
  </si>
  <si>
    <t>Emerson Consulting Inc.</t>
  </si>
  <si>
    <t>Brilliant Minds Inc.</t>
  </si>
  <si>
    <t xml:space="preserve">Sept. </t>
  </si>
  <si>
    <t>Collections*</t>
  </si>
  <si>
    <t xml:space="preserve">Beg. Bal. </t>
  </si>
  <si>
    <t>Cash collections*</t>
  </si>
  <si>
    <t>The accounting equation for each of these companies balances, as required of a</t>
  </si>
  <si>
    <t>balance sheet.</t>
  </si>
  <si>
    <t xml:space="preserve">Cash collections of $1,441,475,000 were determined as $106,934,000, beginning balance </t>
  </si>
  <si>
    <t>Nov.</t>
  </si>
  <si>
    <t>Dec.</t>
  </si>
  <si>
    <t xml:space="preserve">The recording of the November 10 transaction was based on the matching </t>
  </si>
  <si>
    <t xml:space="preserve">principle. Remington’s workers helped to produce revenue in November. </t>
  </si>
  <si>
    <t xml:space="preserve">Therefore, the wages expense that was part of Remington’s normal operations </t>
  </si>
  <si>
    <t>needs to be recorded in the same period as the revenue.</t>
  </si>
  <si>
    <t>Feb.</t>
  </si>
  <si>
    <t>Jan.</t>
  </si>
  <si>
    <t>Cash………………………………………………………………………………………………………………………….</t>
  </si>
  <si>
    <t>Accounts Receivable…………………………………………………………………………………………………………………..</t>
  </si>
  <si>
    <t>Supplies………………………………………………………………………………………………………………………………….</t>
  </si>
  <si>
    <t>Accounts Payable………………………………………………………………………………………………………………………</t>
  </si>
  <si>
    <t>Common Stock………………………………………………………………………………………………………………………….</t>
  </si>
  <si>
    <t>Service Revenue………………………………………………………………………………………………………………………..</t>
  </si>
  <si>
    <t>THE ACCOUNTING
INFORMATION SYSTEM</t>
  </si>
  <si>
    <t>Wages Expense………………………………………………………………………………………………………………………….</t>
  </si>
  <si>
    <t>Cash……………………………………………………………………………………………….</t>
  </si>
  <si>
    <t>Accounts Receivable …………………………………………………………………………..</t>
  </si>
  <si>
    <t>Prepaid Rent……………………………………………………………………………………..</t>
  </si>
  <si>
    <t>Inventory………………………………………………………………………………………….</t>
  </si>
  <si>
    <t>Furniture…………………………………………………………………………………………..</t>
  </si>
  <si>
    <t>Accumulated Depreciation (Furniture) ………………………………………………………</t>
  </si>
  <si>
    <t>Accounts Payable………………………………………………………………………………</t>
  </si>
  <si>
    <t>Interest Payable…………………………………………………………………………………</t>
  </si>
  <si>
    <t>Income Taxes Payable…………………………………………………………………………</t>
  </si>
  <si>
    <t>Notes Payable (Long-term)…………………………………………………………………….</t>
  </si>
  <si>
    <t>Common Stock………………………………………………………………………………….</t>
  </si>
  <si>
    <t>Sales Revenue…………………………………………………………………………………..</t>
  </si>
  <si>
    <t>Cost of Goods Sold…………………………………………………………………………….</t>
  </si>
  <si>
    <t>Advertising Expense………………………………………………………………………………….</t>
  </si>
  <si>
    <t>Utilities Expense…………………………………………………………………………………</t>
  </si>
  <si>
    <t>Interest Expense………………………………………………………………………………..</t>
  </si>
  <si>
    <t>Income Taxes Expense………………………………………………………………………..</t>
  </si>
  <si>
    <t>The trial balance WILL balance; accounts payable will be overstated by</t>
  </si>
  <si>
    <t xml:space="preserve">This transaction does not qualify for recognition because receiving a new </t>
  </si>
  <si>
    <t xml:space="preserve">price list does not affect the accounting equation. Boatsman must enter into </t>
  </si>
  <si>
    <t xml:space="preserve">a sales contract with one if its customers and there must be performance </t>
  </si>
  <si>
    <t xml:space="preserve">under the contract (e.g., merchandise is delivered or a service is performed </t>
  </si>
  <si>
    <t xml:space="preserve">is recorded. </t>
  </si>
  <si>
    <t>by Boatsman or the customer makes a cash payment) before the transaction</t>
  </si>
  <si>
    <t xml:space="preserve">This transaction does not qualify for recognition because the offer does not </t>
  </si>
  <si>
    <t xml:space="preserve">affect the accounting equation. When there is performance under the contract </t>
  </si>
  <si>
    <t>(property or money is exchanged), the transaction will be recorded.</t>
  </si>
  <si>
    <t xml:space="preserve">This transaction does qualify for recognition because the receipt of cash by </t>
  </si>
  <si>
    <t xml:space="preserve">Boatsman and the delivery of the deed constitute performance. Assets (cash  </t>
  </si>
  <si>
    <t>and land) have been affected by this transaction.</t>
  </si>
  <si>
    <t>stockholders.</t>
  </si>
  <si>
    <t xml:space="preserve">This transaction does not qualify for recognition because the total of </t>
  </si>
  <si>
    <t xml:space="preserve">common stock of Boatsman has not changed as a result of this transaction. </t>
  </si>
  <si>
    <t xml:space="preserve">This transaction does not involve Boatsman but two other entities—two </t>
  </si>
  <si>
    <t xml:space="preserve">This transaction does qualify for recognition, because Boatsman has incurred  </t>
  </si>
  <si>
    <t xml:space="preserve">an expense (maintenance) that will lower stockholders’ equity. The actual </t>
  </si>
  <si>
    <t xml:space="preserve">performance of the service by the dealer leads to recognition by Boatsman, </t>
  </si>
  <si>
    <t xml:space="preserve"> Sales Revenue</t>
  </si>
  <si>
    <t>December 31, 2013</t>
  </si>
  <si>
    <t>Expense recognition (matching)</t>
  </si>
  <si>
    <t>June 30, 2013</t>
  </si>
  <si>
    <t>January 31, 2013</t>
  </si>
  <si>
    <t>August 31, 2013</t>
  </si>
  <si>
    <t>July 31, 2013</t>
  </si>
  <si>
    <t>April 30, 2013</t>
  </si>
  <si>
    <t>E 2-47</t>
  </si>
  <si>
    <t>E 2-48</t>
  </si>
  <si>
    <t>E 2-49</t>
  </si>
  <si>
    <t>E 2-50</t>
  </si>
  <si>
    <t>E 2-51</t>
  </si>
  <si>
    <t>E 2-52</t>
  </si>
  <si>
    <t>E 2-53</t>
  </si>
  <si>
    <t>E 2-54</t>
  </si>
  <si>
    <t>P 2-55A</t>
  </si>
  <si>
    <t>P 2-56A</t>
  </si>
  <si>
    <t>P 2-57A</t>
  </si>
  <si>
    <t>P 2-58A</t>
  </si>
  <si>
    <t>P 2-59A</t>
  </si>
  <si>
    <t>P 2-60A</t>
  </si>
  <si>
    <t>P 2-61A</t>
  </si>
  <si>
    <t xml:space="preserve">P 2-62A </t>
  </si>
  <si>
    <t>P 2-55B</t>
  </si>
  <si>
    <t>P 2-56B</t>
  </si>
  <si>
    <t>P 2-57B</t>
  </si>
  <si>
    <t>P 2-58B</t>
  </si>
  <si>
    <t>P 2-59B</t>
  </si>
  <si>
    <t>P 2-60B</t>
  </si>
  <si>
    <t>P 2-61B</t>
  </si>
  <si>
    <t>P 2-62B</t>
  </si>
  <si>
    <t>Case 2-63</t>
  </si>
  <si>
    <t>Case 2-64</t>
  </si>
  <si>
    <t>Case 2-65</t>
  </si>
  <si>
    <t>Case 2-66</t>
  </si>
  <si>
    <t>Case 2-67</t>
  </si>
  <si>
    <t>Case 2-68</t>
  </si>
  <si>
    <t>Case 2-69</t>
  </si>
  <si>
    <t xml:space="preserve">from error. If information is not faithfully represented, it may mislead decision-makers. These </t>
  </si>
  <si>
    <t xml:space="preserve">decision-makers would find it extremely difficult, if not impossible, to use information that is </t>
  </si>
  <si>
    <t>For Transaction d, supplies were recorded as an asset at their historical cost—</t>
  </si>
  <si>
    <t>Accumulated Depreciation (Equipment)</t>
  </si>
  <si>
    <t>Depreciation Expense (Equipment)</t>
  </si>
  <si>
    <t xml:space="preserve">Item d illustrates the economic entity assumption—the transactions of a company </t>
  </si>
  <si>
    <t>P 2-56A (Continued)</t>
  </si>
  <si>
    <t>E 2-52 (Continued)</t>
  </si>
  <si>
    <t>P 2-61A (Continued)</t>
  </si>
  <si>
    <t>P 2-62A (Continued)</t>
  </si>
  <si>
    <t xml:space="preserve">Item b illustrates the economic entity assumption—the transactions of a </t>
  </si>
  <si>
    <t>P 2-60B (Continued)</t>
  </si>
  <si>
    <t>P 2-61B (Continued)</t>
  </si>
  <si>
    <t>P 2-62B (Continued)</t>
  </si>
  <si>
    <t>of the errors, and the company will suffer little, if any, harm from these</t>
  </si>
  <si>
    <t xml:space="preserve">Smith should recognize as an expense the portion of the 3-year insurance </t>
  </si>
  <si>
    <t>Case 2-69 (Continued)</t>
  </si>
  <si>
    <t>Front Row Entertainment Inc.</t>
  </si>
  <si>
    <t>MULTIPLE-CHOICE QUESTIONS</t>
  </si>
  <si>
    <t>Under Armour</t>
  </si>
  <si>
    <t xml:space="preserve">This information was found in the 2011 annual report for General </t>
  </si>
  <si>
    <t>Time period assumption</t>
  </si>
  <si>
    <t>BE 2-27</t>
  </si>
  <si>
    <t>BE 2-28</t>
  </si>
  <si>
    <t>BE 2-29</t>
  </si>
  <si>
    <t>BE 2-30</t>
  </si>
  <si>
    <t>Stockholders' Equity</t>
  </si>
  <si>
    <t>Contributed Capital</t>
  </si>
  <si>
    <t>Normal Balance</t>
  </si>
  <si>
    <t xml:space="preserve">Debit </t>
  </si>
  <si>
    <t xml:space="preserve">Decrease </t>
  </si>
  <si>
    <t>Verifiable</t>
  </si>
  <si>
    <t>Relevance; faithful representation</t>
  </si>
  <si>
    <t>Economic entity assumption</t>
  </si>
  <si>
    <t>Historical cost principle</t>
  </si>
  <si>
    <t>Expense recognition (or matching) principle</t>
  </si>
  <si>
    <t>Revenue recognition principle</t>
  </si>
  <si>
    <t>BE 2-31</t>
  </si>
  <si>
    <t>BE 2-32</t>
  </si>
  <si>
    <t>(Record issuance of note payable)</t>
  </si>
  <si>
    <t>(Record collection from customer)</t>
  </si>
  <si>
    <t>BE 2-33</t>
  </si>
  <si>
    <t>Accts Rec</t>
  </si>
  <si>
    <t>Equip</t>
  </si>
  <si>
    <t>Notes Pay</t>
  </si>
  <si>
    <t>Salry Exp</t>
  </si>
  <si>
    <t>Rent Exp</t>
  </si>
  <si>
    <t>Beg Balances</t>
  </si>
  <si>
    <t>Mason Company</t>
  </si>
  <si>
    <t>Salaries Payable</t>
  </si>
  <si>
    <t>Unearned Service Revenue</t>
  </si>
  <si>
    <t xml:space="preserve">      The entries in the T accounts are linked to the previous page</t>
  </si>
  <si>
    <t>BE 2-34</t>
  </si>
  <si>
    <t xml:space="preserve">Salaries Expense </t>
  </si>
  <si>
    <t>Insurance Exp</t>
  </si>
  <si>
    <t>revenue. Third, the expense recognition (or matching) principle requires that an expense be</t>
  </si>
  <si>
    <t>recorded and reported in the same period as the revenue it helped generate. This may or</t>
  </si>
  <si>
    <t>may not be in the same period that cash is paid. Finally, the conservatism principle states</t>
  </si>
  <si>
    <t>that accountants should take care to avoid overstating assets or income.</t>
  </si>
  <si>
    <t>BRIEF EXERCISES</t>
  </si>
  <si>
    <t>No. the event does not qualify for recognition because no financial statement</t>
  </si>
  <si>
    <t>responsibility (the service is performed or money is actually exchanged).</t>
  </si>
  <si>
    <t>element will be affected until at least one party to the contract performs its</t>
  </si>
  <si>
    <t xml:space="preserve">Does not qualify. The accounting equation has not been affected by ordering </t>
  </si>
  <si>
    <t xml:space="preserve">Does not qualify. It has to do with the owner’s personal transactions, not the </t>
  </si>
  <si>
    <t>company’s transactions.</t>
  </si>
  <si>
    <t>Does not qualify. The extension does not affect the accounting equation. Once</t>
  </si>
  <si>
    <t>the product. When the cash register is delivered or paid for, one of the parties</t>
  </si>
  <si>
    <t>to the contract will have performed, and the transaction will qualify for recording.</t>
  </si>
  <si>
    <t>one of the parties performs according to the contract (the store is occupied in</t>
  </si>
  <si>
    <t>April 2013 or rent is paid), the transaction will be recorded.</t>
  </si>
  <si>
    <t xml:space="preserve">regardless of whether Boatsman has paid the dealer for the maintenance. </t>
  </si>
  <si>
    <t>Common
Stock</t>
  </si>
  <si>
    <t>Cash…………………………………………………………………………………………………..</t>
  </si>
  <si>
    <t>Accounts Receivable………………………………………………………………………………</t>
  </si>
  <si>
    <t>Supplies………………………………………………………………………………………………</t>
  </si>
  <si>
    <t>Land…………………………………………………………………………………………………..</t>
  </si>
  <si>
    <t>Accounts Payable………………………………………………………………………………….</t>
  </si>
  <si>
    <t>Common Stock………………………………………………………………………………………</t>
  </si>
  <si>
    <t>Retained Earnings…………………………………………………………………………………..</t>
  </si>
  <si>
    <t>Accounts Payable…………………………………………………………………………………..</t>
  </si>
  <si>
    <t>Dividends……………………………………………………………………………………………..</t>
  </si>
  <si>
    <t>Revenue………………………………………………………………………………………………</t>
  </si>
  <si>
    <t>Expenses……………………………………………………………………………………………..</t>
  </si>
  <si>
    <t>Sept.</t>
  </si>
  <si>
    <t>Cash……………………………………………………………………………………………..</t>
  </si>
  <si>
    <t>Accounts Receivable…………………………………………………………………………</t>
  </si>
  <si>
    <t>Common Stock…………………………………………………………………………</t>
  </si>
  <si>
    <t>Dividends………………………………………………………………………………………</t>
  </si>
  <si>
    <t>Cash……………………………………………………………………………………………</t>
  </si>
  <si>
    <t>Accounts Receivable………………………………………………………………………..</t>
  </si>
  <si>
    <t>Accounts Payable……………………………………………………………………………</t>
  </si>
  <si>
    <t>Notes Payable…………………………………………………………………………………</t>
  </si>
  <si>
    <t>Common Stock……………………………………………………………………………….</t>
  </si>
  <si>
    <t>Retained Earnings…………………………………………………………………………..</t>
  </si>
  <si>
    <t>Service Revenue……………………………………………………………………………..</t>
  </si>
  <si>
    <t>Rent Expense ………….……………………………………………………………………..</t>
  </si>
  <si>
    <t>Insurance Expense………………………………………………………………………….</t>
  </si>
  <si>
    <t>Utilities Expense……………………………………………………………………………..</t>
  </si>
  <si>
    <t>Salaries Expense……………………………………………………………………………..</t>
  </si>
  <si>
    <t>Interest Expense……………………………………………………………………………..</t>
  </si>
  <si>
    <t>only those that qualify for recognition as transactions are recorded in the accounting records.</t>
  </si>
  <si>
    <t xml:space="preserve">  7.</t>
  </si>
  <si>
    <t xml:space="preserve">  8.</t>
  </si>
  <si>
    <t xml:space="preserve">  9.</t>
  </si>
  <si>
    <t>Accounting transactions are typically recorded initially in a journal on an event-by-event basis.</t>
  </si>
  <si>
    <t>The trial balance WILL balance; both accounts will be overstated.</t>
  </si>
  <si>
    <t>are accounted for separately from its owners.</t>
  </si>
  <si>
    <t>company are accounted for separately from its owners.</t>
  </si>
  <si>
    <t xml:space="preserve">    Repairs &amp; Maintenance Expense     </t>
  </si>
  <si>
    <t>in the best interests of the company in an effort to help her family.</t>
  </si>
  <si>
    <t>Income Taxes Expense….………………………………………….………………………</t>
  </si>
  <si>
    <t>This transaction does not qualify for recognition because simply signing</t>
  </si>
  <si>
    <t>a contract does not affect the accounting equation. When there is</t>
  </si>
  <si>
    <t>the transaction will be recorded.</t>
  </si>
  <si>
    <t xml:space="preserve">performance under the contract (e.g., products or cash are exchanged), </t>
  </si>
  <si>
    <t>The conceptual framework of accounting is the collection of general concepts that logically flow from</t>
  </si>
  <si>
    <t xml:space="preserve">the objective of financial reporting—to provide information that is useful in making business and </t>
  </si>
  <si>
    <t xml:space="preserve">economic decisions. The conceptual framework supports the development of generally accepted </t>
  </si>
  <si>
    <t>accounting principles (GAAP) and provides a consistent body of thought for financial reporting. An</t>
  </si>
  <si>
    <t>understanding of the conceptual framework will provide a logical structure to financial accounting</t>
  </si>
  <si>
    <t xml:space="preserve">that will help in understanding complex accounting standards. </t>
  </si>
  <si>
    <t>The conceptual framework identifies two fundamental qualitative characteristics—relevance and</t>
  </si>
  <si>
    <t>faithful representation. Relevant information is capable of making a difference in a decision by</t>
  </si>
  <si>
    <t xml:space="preserve">helping users predict future events or providing feedback about prior expectations. Relevant </t>
  </si>
  <si>
    <t>information allows external users to identify similarities and differences between two or more items.</t>
  </si>
  <si>
    <t>Comparability includes consistency, which can be achieved by a company applying the same</t>
  </si>
  <si>
    <t xml:space="preserve">accounting principles for the same items over time. Verifiable information describes a situation in </t>
  </si>
  <si>
    <t xml:space="preserve">which independent parties can reach a consensus on the measurement of the activity. Information </t>
  </si>
  <si>
    <t xml:space="preserve">is timely if it is available to users before it loses its ability to influence decisions. Finally, if users </t>
  </si>
  <si>
    <t xml:space="preserve">who have a reasonable knowledge of accounting and business can, with reasonable study effort, </t>
  </si>
  <si>
    <t xml:space="preserve">comprehend the meaning of the information, it is considered understandable. </t>
  </si>
  <si>
    <t>principle may temporarily reduce comparability but improve the relevance of the information. The</t>
  </si>
  <si>
    <t>goal should be to provide the most relevant information that can be faithfully represented.</t>
  </si>
  <si>
    <t>Comparability refers to the ability to compare information across different companies or with similar</t>
  </si>
  <si>
    <t xml:space="preserve">information about the same company for another time period. Consistency refers to the use of the </t>
  </si>
  <si>
    <t>same accounting principles for the same items, either from one time period to another time period</t>
  </si>
  <si>
    <t>within a company or in a single period across companies.</t>
  </si>
  <si>
    <t xml:space="preserve">refers to the idea that some information that is useful would be too expensive for the company to </t>
  </si>
  <si>
    <t>The four underlying accounting assumptions are the economic entity assumption, continuity (going-</t>
  </si>
  <si>
    <t xml:space="preserve">assumption requires that a company be accounted for separately from its owners. The continuity </t>
  </si>
  <si>
    <t xml:space="preserve">assumption assumes that a company will continue to operate long enough to carry out its existing </t>
  </si>
  <si>
    <t>commitments. The time-period assumption allows the life of a company to be divided into artificial</t>
  </si>
  <si>
    <t xml:space="preserve">time periods so net income can be measured for a specific period of time. The monetary unit </t>
  </si>
  <si>
    <t>assumption requires that a company account for and report its financial results in monetary terms.</t>
  </si>
  <si>
    <t>Yes, it is possible for a transaction to affect only one side of the accounting equation. While the</t>
  </si>
  <si>
    <t>cumbersome.</t>
  </si>
  <si>
    <t>in one place. The individual effects of a transaction are then posted to the general ledger.</t>
  </si>
  <si>
    <t>The recording of events in a journal allows the entire effect of a transaction to be contained</t>
  </si>
  <si>
    <t xml:space="preserve">the complete transaction in one place, which would make the use of the information very </t>
  </si>
  <si>
    <t>the transaction were recorded directly into the general ledger, there would be no evidence of</t>
  </si>
  <si>
    <t xml:space="preserve">Potentially, a firm could put these transactions directly into the general ledger. However, if </t>
  </si>
  <si>
    <t>Jan. 15</t>
  </si>
  <si>
    <t>Jan. 1</t>
  </si>
  <si>
    <t>Jan. 25</t>
  </si>
  <si>
    <t>Jan. 4</t>
  </si>
  <si>
    <t>Jan. 6</t>
  </si>
  <si>
    <t>Jan. 30</t>
  </si>
  <si>
    <t>Beg. Bal.</t>
  </si>
  <si>
    <t>May 12</t>
  </si>
  <si>
    <t>Jan. 24</t>
  </si>
  <si>
    <t>Apr. 25</t>
  </si>
  <si>
    <t>Feb. 20</t>
  </si>
  <si>
    <t xml:space="preserve"> Apr. 25</t>
  </si>
  <si>
    <t xml:space="preserve"> Jan. 15</t>
  </si>
  <si>
    <t xml:space="preserve"> Feb. 20</t>
  </si>
  <si>
    <t xml:space="preserve"> May 12</t>
  </si>
  <si>
    <t xml:space="preserve"> Jan. 24</t>
  </si>
  <si>
    <t>End. Bal.</t>
  </si>
  <si>
    <t>was recorded at an incorrect dollar amount.</t>
  </si>
  <si>
    <t xml:space="preserve">The trial balance WILL balance but there is still an error. The transaction </t>
  </si>
  <si>
    <t xml:space="preserve">The trial balance WILL NOT balance; accounts receivable will be </t>
  </si>
  <si>
    <t>Depreciation Expense (Furniture) ……………………………………………………………</t>
  </si>
  <si>
    <t>P 2-60A (Continued)</t>
  </si>
  <si>
    <t>Service Revenue…………………………………………………………………………</t>
  </si>
  <si>
    <t>Rent Expense………………………………………………………………………………..</t>
  </si>
  <si>
    <t>Utilities Expense…………………………………………………………………………</t>
  </si>
  <si>
    <t>Wages Expense…………………………………………………………………………………</t>
  </si>
  <si>
    <t>Supplies Expense…………………………………………………………………………………</t>
  </si>
  <si>
    <t>P 2-56B (Continued)</t>
  </si>
  <si>
    <t>(Collected cash from customer on account)</t>
  </si>
  <si>
    <t>upon in exchanges between a company and outside (unrelated) parties are</t>
  </si>
  <si>
    <t>usually reasonably free from error and bias and can serve as the basis for</t>
  </si>
  <si>
    <t xml:space="preserve">the company from Susan Eel, the owner of the company, however, is not an </t>
  </si>
  <si>
    <t xml:space="preserve">recording the related transaction. The transfer of the building and equipment to </t>
  </si>
  <si>
    <t xml:space="preserve">exchange between the company and an outside (unrelated) party; thus, its </t>
  </si>
  <si>
    <t xml:space="preserve">amount may be biased and a less than faithful representation of the fair value </t>
  </si>
  <si>
    <t xml:space="preserve">of the building and equipment. Consequently, the amount recorded for the </t>
  </si>
  <si>
    <t>transfer of the building and equipment to the business is open to question.</t>
  </si>
  <si>
    <t xml:space="preserve">Although the accounts receivable probably involved transactions with </t>
  </si>
  <si>
    <t xml:space="preserve">outsiders, the absence of supporting documentation for those transactions </t>
  </si>
  <si>
    <t xml:space="preserve">raises a question about the correctness of their recognition. In general, the </t>
  </si>
  <si>
    <t xml:space="preserve">absence of source documents to support the amounts recorded for the </t>
  </si>
  <si>
    <t>for the recording of transactions.</t>
  </si>
  <si>
    <t xml:space="preserve">building, equipment, and accounts receivable violates an important condition </t>
  </si>
  <si>
    <t xml:space="preserve">and analyzed. Such estimated values are subject to considerable error. </t>
  </si>
  <si>
    <t>(including accounting and nonaccounting information) must be acquired</t>
  </si>
  <si>
    <t>Total Assets</t>
  </si>
  <si>
    <t xml:space="preserve">Total Liabilities </t>
  </si>
  <si>
    <t>Total Equity</t>
  </si>
  <si>
    <r>
      <t xml:space="preserve">Note: </t>
    </r>
    <r>
      <rPr>
        <b/>
        <sz val="12"/>
        <color indexed="8"/>
        <rFont val="Arial"/>
        <family val="2"/>
      </rPr>
      <t xml:space="preserve">GE reports $1,696,000,000 of minority interest in equity of </t>
    </r>
  </si>
  <si>
    <t xml:space="preserve">consolidated affiliates (noncontrolling interests) as part of stockholders’ </t>
  </si>
  <si>
    <t xml:space="preserve">equity. This topic is beyond the scope of this course.  </t>
  </si>
  <si>
    <t>VF</t>
  </si>
  <si>
    <t>+ $1,472,684,000 sales – $138,143,000 ending balance.</t>
  </si>
  <si>
    <t xml:space="preserve">Cash collections of $9,008,903,000 were determined as $817,682,000, beginning balance </t>
  </si>
  <si>
    <t>+ $9,365,477,000 sales – $1,174,256,000 ending balance.</t>
  </si>
  <si>
    <t>Under Amour</t>
  </si>
  <si>
    <t>Case 2-67 (Continued)</t>
  </si>
  <si>
    <t xml:space="preserve">appear on the December 31, 2013, balance sheet as an asset called Prepaid </t>
  </si>
  <si>
    <t xml:space="preserve">associated with 2013. The simplest procedure divides the cost of the </t>
  </si>
  <si>
    <t xml:space="preserve">the December 31, 2013, balance sheet would show accumulated depreciation </t>
  </si>
  <si>
    <t>← please change here</t>
  </si>
  <si>
    <t>← calc</t>
  </si>
  <si>
    <t>← (these are links to the journal, tab 2-22)</t>
  </si>
  <si>
    <t>← (these are links to the T account totals, above)</t>
  </si>
  <si>
    <t>← please make changes here</t>
  </si>
  <si>
    <t>← (these are links to the journal, tab 2-30)</t>
  </si>
  <si>
    <t>← (these are links to the journal, tab 2-32)</t>
  </si>
  <si>
    <t>(these are links to the T accounts, tab 2-34)</t>
  </si>
  <si>
    <t>← (links to previous page, tab 2-39)</t>
  </si>
  <si>
    <t>← (these are links to the journal, tab 2-45)</t>
  </si>
  <si>
    <t>← (these are links to the T account totals), above</t>
  </si>
  <si>
    <t>(these are links to the T accounts, tab 2-47)</t>
  </si>
  <si>
    <t>(these are links to the T account totals, tab 2-47 and 2-48)</t>
  </si>
  <si>
    <t>← (these are links to the journal, tab 2-58 and 2-59)</t>
  </si>
  <si>
    <t>← (these are links to the journal, tab 2-58)</t>
  </si>
  <si>
    <t>← (these are links to the T account totals, tab 2-60 and 2-61)</t>
  </si>
  <si>
    <r>
      <t>a.</t>
    </r>
    <r>
      <rPr>
        <sz val="9"/>
        <color theme="0"/>
        <rFont val="Times New Roman"/>
        <family val="1"/>
      </rPr>
      <t xml:space="preserve">       </t>
    </r>
    <r>
      <rPr>
        <sz val="9"/>
        <color theme="0"/>
        <rFont val="Calibri"/>
        <family val="2"/>
      </rPr>
      <t>Borrowed  from First Street Bank.</t>
    </r>
  </si>
  <si>
    <r>
      <t>b.</t>
    </r>
    <r>
      <rPr>
        <sz val="9"/>
        <color theme="0"/>
        <rFont val="Times New Roman"/>
        <family val="1"/>
      </rPr>
      <t xml:space="preserve">      </t>
    </r>
    <r>
      <rPr>
        <sz val="9"/>
        <color theme="0"/>
        <rFont val="Calibri"/>
        <family val="2"/>
      </rPr>
      <t>Purchased equipment for cash.</t>
    </r>
  </si>
  <si>
    <r>
      <t>c.</t>
    </r>
    <r>
      <rPr>
        <sz val="9"/>
        <color theme="0"/>
        <rFont val="Times New Roman"/>
        <family val="1"/>
      </rPr>
      <t xml:space="preserve">       </t>
    </r>
    <r>
      <rPr>
        <sz val="9"/>
        <color theme="0"/>
        <rFont val="Calibri"/>
        <family val="2"/>
      </rPr>
      <t>Paid to landlord for rent.</t>
    </r>
  </si>
  <si>
    <r>
      <t>d.</t>
    </r>
    <r>
      <rPr>
        <sz val="9"/>
        <color theme="0"/>
        <rFont val="Times New Roman"/>
        <family val="1"/>
      </rPr>
      <t xml:space="preserve">      </t>
    </r>
    <r>
      <rPr>
        <sz val="9"/>
        <color theme="0"/>
        <rFont val="Calibri"/>
        <family val="2"/>
      </rPr>
      <t>Performed services for customers on account</t>
    </r>
  </si>
  <si>
    <r>
      <t>e.</t>
    </r>
    <r>
      <rPr>
        <sz val="9"/>
        <color theme="0"/>
        <rFont val="Times New Roman"/>
        <family val="1"/>
      </rPr>
      <t xml:space="preserve">      </t>
    </r>
    <r>
      <rPr>
        <sz val="9"/>
        <color theme="0"/>
        <rFont val="Calibri"/>
        <family val="2"/>
      </rPr>
      <t>Collected from customers for services performed in Transaction d.</t>
    </r>
  </si>
  <si>
    <r>
      <t>f.</t>
    </r>
    <r>
      <rPr>
        <sz val="9"/>
        <color theme="0"/>
        <rFont val="Times New Roman"/>
        <family val="1"/>
      </rPr>
      <t xml:space="preserve">      </t>
    </r>
    <r>
      <rPr>
        <sz val="9"/>
        <color theme="0"/>
        <rFont val="Calibri"/>
        <family val="2"/>
      </rPr>
      <t>Paid salaries for the current month.</t>
    </r>
  </si>
  <si>
    <r>
      <t xml:space="preserve">Supplies Expense                                                          </t>
    </r>
    <r>
      <rPr>
        <u/>
        <sz val="9"/>
        <color theme="0"/>
        <rFont val="Arial"/>
        <family val="2"/>
      </rPr>
      <t xml:space="preserve">       </t>
    </r>
  </si>
  <si>
    <r>
      <rPr>
        <sz val="9"/>
        <color theme="0"/>
        <rFont val="Calibri"/>
        <family val="2"/>
      </rPr>
      <t>↓</t>
    </r>
    <r>
      <rPr>
        <sz val="9"/>
        <color theme="0"/>
        <rFont val="Arial"/>
        <family val="2"/>
      </rPr>
      <t xml:space="preserve"> make changes here, please ↓</t>
    </r>
  </si>
  <si>
    <r>
      <t xml:space="preserve">← </t>
    </r>
    <r>
      <rPr>
        <b/>
        <sz val="10"/>
        <color theme="0"/>
        <rFont val="Arial"/>
        <family val="2"/>
      </rPr>
      <t>please make changes to the T accounts here (note: totals will automatically update)</t>
    </r>
  </si>
  <si>
    <r>
      <t xml:space="preserve">← </t>
    </r>
    <r>
      <rPr>
        <b/>
        <sz val="10"/>
        <color theme="0"/>
        <rFont val="Arial"/>
        <family val="2"/>
      </rPr>
      <t>please make changes to the T accounts here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</si>
</sst>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[$-409]mmmm\-dd;@"/>
    <numFmt numFmtId="166" formatCode="_(* #,##0_);_(* \(#,##0\);_(* &quot;-&quot;??_);_(@_)"/>
    <numFmt numFmtId="167" formatCode="_(_$_#_#_,_#_#0_);[Red]\(_$_#_#_,_#_#0\);_(_$_#_#_,_#_#0_);_(@_)"/>
    <numFmt numFmtId="168" formatCode="_(&quot;$&quot;##,##0_);[Red]\(&quot;$&quot;##,##0\);_(&quot;$&quot;_#?&quot;—&quot;??_);_(@_)"/>
    <numFmt numFmtId="169" formatCode="_(_$##,##0_);[Red]\(_$##,##0\);_(_$_#?&quot;—&quot;??_);_(@_)"/>
    <numFmt numFmtId="170" formatCode="_(_$_##,##0_);[Red]\(_$_##,##0\);_(_$_#?&quot;—&quot;??_);_(@_)"/>
    <numFmt numFmtId="171" formatCode="_(_$_#_#_,##0_);[Red]\(_$_#_#_,##0\);_(_$_#?&quot;—&quot;??_);_(@_)"/>
    <numFmt numFmtId="172" formatCode="_(&quot;$&quot;_#_#_#_,_#_#0_);[Red]\(&quot;$&quot;_#_#_#_,_#_#0\);_(&quot;$&quot;_#_#_#_,_#_#0_);_(@_)"/>
    <numFmt numFmtId="173" formatCode="_(_$_#_#_#_,_#_#0_);[Red]\(_$_#_#_#_,_#_#0\);_(_$_#_#_#_,_#_#0_);_(@_)"/>
    <numFmt numFmtId="174" formatCode="_(&quot;$&quot;_#_##,##0_);[Red]\(&quot;$&quot;_#_##,##0\);_(&quot;$&quot;_[_[_[&quot;—&quot;???_);_(@_)"/>
    <numFmt numFmtId="175" formatCode="_(_$###,##0_);[Red]\(_$###,##0\);_(_$_|_[_[&quot;—&quot;???_);_(@_)"/>
    <numFmt numFmtId="176" formatCode="_(_$_###,##0_);_$_#\(##,##0\);_(_$_[_[_|&quot;—&quot;???_);_(@_)"/>
    <numFmt numFmtId="177" formatCode="_(_$_#_##,##0_);_$_#_#\(#,##0\);_(_$_[_[_|&quot;—&quot;???_);_(@_)"/>
    <numFmt numFmtId="178" formatCode="_(&quot;$&quot;_##,##0_);[Red]\(&quot;$&quot;_##,##0\);_(&quot;$&quot;_[_[_[&quot;—&quot;???_);_(@_)"/>
    <numFmt numFmtId="179" formatCode="_(&quot;$&quot;###,##0_);[Red]\(&quot;$&quot;###,##0\);_(&quot;$&quot;_[_[_[&quot;—&quot;???_);_(@_)"/>
    <numFmt numFmtId="180" formatCode="_(_$_#_#_#_,##0_);[Red]\(_$_#_#_#_,##0\);_(_$?_—_—??_);_(@_)"/>
    <numFmt numFmtId="181" formatCode="_(&quot;$&quot;_#_,###,##0_);[Red]\(&quot;$&quot;_#_,##,##0\);_(&quot;$&quot;_,???&quot;—&quot;???_);_(@_)"/>
    <numFmt numFmtId="182" formatCode="_(&quot;$&quot;_#_,_###,##0_);[Red]\(&quot;$&quot;_#_,_##,##0\);_(&quot;$&quot;_,???&quot;—&quot;???_);_(@_)"/>
    <numFmt numFmtId="183" formatCode="_(_$_#_,###,##0_);[Red]\(_$_#_,##,##0\);_(_$_,???&quot;—&quot;???_);_(@_)"/>
    <numFmt numFmtId="184" formatCode="_(_$_#_,_###,##0_);[Red]\(_$_#_,_##,##0\);_(_$_,???&quot;—&quot;???_);_(@_)"/>
    <numFmt numFmtId="185" formatCode="_(_$_#_,_#_##,##0_);[Red]\(_$_[_#_,_##,##0\);_(_$_,???&quot;—&quot;???_);_(@_)"/>
    <numFmt numFmtId="186" formatCode="_(&quot;$&quot;_#_#_,##0_);[Red]\(&quot;$&quot;_#_#_,##0\);_(&quot;$&quot;_#?&quot;—&quot;??_);_(@_)"/>
    <numFmt numFmtId="187" formatCode="_(&quot;$&quot;_#_#_#_,##0_);[Red]\(&quot;$&quot;_#_#_#_,##0\);_(&quot;$&quot;_[_[_[&quot;—&quot;???_);_(@_)"/>
    <numFmt numFmtId="188" formatCode="_(&quot;$&quot;_##,##0_);[Red]\(&quot;$&quot;_##,##0\);_(&quot;$&quot;_#?&quot;—&quot;??_);_(@_)"/>
    <numFmt numFmtId="189" formatCode="_(_$_#_#_,##0_);[Red]\(_$_#_#_,##0\);_(_$?_—_#??_);_(@_)"/>
    <numFmt numFmtId="190" formatCode="_(_##,##0_);_#\(#,##0\);_(_#?&quot;—&quot;??_);_(@_)"/>
    <numFmt numFmtId="191" formatCode="_(#,##0_);\(#,##0\);_(_#?&quot;—&quot;??_);_(@_)"/>
    <numFmt numFmtId="192" formatCode="_(_$_#_##,##0_);[Red]\(_$_#_##,##0\);_(_$_[_[_|&quot;—&quot;???_);_(@_)"/>
    <numFmt numFmtId="193" formatCode="_(_$_###,##0_);[Red]\(_$_###,##0\);_(_$_[_[_|&quot;—&quot;???_);_(@_)"/>
    <numFmt numFmtId="194" formatCode="_(&quot;$&quot;#,###,##0_);[Red]\(&quot;$&quot;#,###,##0\);_(&quot;$&quot;_,???&quot;—&quot;???_);_(@_)"/>
    <numFmt numFmtId="195" formatCode="_(&quot;$&quot;#,##0_);[Red]\(&quot;$&quot;#,##0\);_(&quot;$&quot;?&quot;—&quot;??_);_(@_)"/>
    <numFmt numFmtId="196" formatCode="_(&quot;$&quot;_#_,##0_);[Red]\(&quot;$&quot;_#_,##0\);_(&quot;$&quot;?&quot;—&quot;??_);_(@_)"/>
    <numFmt numFmtId="197" formatCode="_(_$#,##0_);[Red]\(_$#,##0\);_(_$?&quot;—&quot;??_);_(@_)"/>
    <numFmt numFmtId="198" formatCode="_(_$_#_,##0_);[Red]\(_$_#_,##0\);_(_$?&quot;—&quot;??_);_(@_)"/>
    <numFmt numFmtId="199" formatCode="_(###,##0_);\(###,##0\);_(_$_|_[_[&quot;—&quot;???_);_(@_)"/>
    <numFmt numFmtId="200" formatCode="_(_###,##0_);_#\(##,##0\);_(_$_[_[_|&quot;—&quot;???_);_(@_)"/>
    <numFmt numFmtId="201" formatCode="_(_#_##,##0_);_#_#\(#,##0\);_(_$_[_[_|&quot;—&quot;???_);_(@_)"/>
    <numFmt numFmtId="202" formatCode="_(_$###,##0_);_(_$\(###,##0\);_(_$_#_#_#_#_#_#0_);_(@_)"/>
    <numFmt numFmtId="203" formatCode="_(_$##,##0_);_(_$\(#,##0\);_(_$_#_#_#_#_#0_);_(@_)"/>
    <numFmt numFmtId="204" formatCode="_(&quot;$&quot;_#_#_,##0_);_(&quot;$&quot;_#_#_,_#_#\(0\);_(&quot;$&quot;_#_#_,_#_#0_);_(@_)"/>
    <numFmt numFmtId="205" formatCode="_(_$_#_#_,##0_);[Red]\(_$_#_#_,##0\);_(_(?_—_#??_);_(@_)"/>
    <numFmt numFmtId="206" formatCode="_(&quot;$&quot;##,##0_);[Red]\(_$##,##0\);_(_$_#?&quot;—&quot;??_);_(@_)"/>
    <numFmt numFmtId="207" formatCode="_(_$##,##0_);[Red]\(_$_##,##0\);_(_$_#?&quot;—&quot;??_);_(@_)"/>
  </numFmts>
  <fonts count="5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48"/>
      <name val="Arial"/>
      <family val="2"/>
    </font>
    <font>
      <sz val="26"/>
      <name val="Arial Narrow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sz val="8"/>
      <name val="Calibri"/>
      <family val="2"/>
    </font>
    <font>
      <b/>
      <sz val="12"/>
      <color indexed="8"/>
      <name val="Arial"/>
      <family val="2"/>
    </font>
    <font>
      <b/>
      <sz val="13"/>
      <color indexed="8"/>
      <name val="Arial"/>
      <family val="2"/>
    </font>
    <font>
      <b/>
      <sz val="10"/>
      <color indexed="8"/>
      <name val="Arial"/>
      <family val="2"/>
    </font>
    <font>
      <sz val="12"/>
      <name val="Arial"/>
      <family val="2"/>
    </font>
    <font>
      <b/>
      <i/>
      <sz val="12"/>
      <color indexed="8"/>
      <name val="Arial"/>
      <family val="2"/>
    </font>
    <font>
      <b/>
      <sz val="12"/>
      <color indexed="12"/>
      <name val="Arial"/>
      <family val="2"/>
    </font>
    <font>
      <b/>
      <sz val="11"/>
      <name val="Arial"/>
      <family val="2"/>
    </font>
    <font>
      <b/>
      <sz val="12"/>
      <color indexed="10"/>
      <name val="Arial"/>
      <family val="2"/>
    </font>
    <font>
      <b/>
      <sz val="13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36"/>
      <name val="Arial"/>
      <family val="2"/>
    </font>
    <font>
      <b/>
      <sz val="22"/>
      <name val="Arial Narrow"/>
      <family val="2"/>
    </font>
    <font>
      <sz val="12"/>
      <color indexed="8"/>
      <name val="Times New Roman"/>
      <family val="1"/>
    </font>
    <font>
      <b/>
      <u val="singleAccounting"/>
      <sz val="12"/>
      <name val="Arial"/>
      <family val="2"/>
    </font>
    <font>
      <b/>
      <u val="doubleAccounting"/>
      <sz val="12"/>
      <name val="Arial"/>
      <family val="2"/>
    </font>
    <font>
      <b/>
      <sz val="12"/>
      <color indexed="9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sz val="10"/>
      <color indexed="56"/>
      <name val="Arial"/>
      <family val="2"/>
    </font>
    <font>
      <sz val="12"/>
      <color indexed="56"/>
      <name val="Arial"/>
      <family val="2"/>
    </font>
    <font>
      <b/>
      <sz val="10"/>
      <color indexed="56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Calibri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9"/>
      <color indexed="56"/>
      <name val="Arial"/>
      <family val="2"/>
    </font>
    <font>
      <b/>
      <sz val="9"/>
      <color indexed="8"/>
      <name val="Calibri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b/>
      <sz val="9"/>
      <color theme="0"/>
      <name val="Calibri"/>
      <family val="2"/>
    </font>
    <font>
      <sz val="9"/>
      <color theme="0"/>
      <name val="Times New Roman"/>
      <family val="1"/>
    </font>
    <font>
      <sz val="9"/>
      <color theme="0"/>
      <name val="Calibri"/>
      <family val="2"/>
    </font>
    <font>
      <u/>
      <sz val="9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9"/>
      <color theme="0"/>
      <name val="Arial"/>
      <family val="2"/>
    </font>
    <font>
      <sz val="12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/>
    <xf numFmtId="9" fontId="1" fillId="0" borderId="0" applyFont="0" applyFill="0" applyBorder="0" applyAlignment="0" applyProtection="0"/>
  </cellStyleXfs>
  <cellXfs count="735">
    <xf numFmtId="0" fontId="0" fillId="0" borderId="0" xfId="0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/>
    <xf numFmtId="0" fontId="8" fillId="2" borderId="0" xfId="0" applyFont="1" applyFill="1"/>
    <xf numFmtId="0" fontId="11" fillId="2" borderId="0" xfId="0" applyFont="1" applyFill="1"/>
    <xf numFmtId="0" fontId="11" fillId="2" borderId="0" xfId="0" quotePrefix="1" applyFont="1" applyFill="1"/>
    <xf numFmtId="0" fontId="11" fillId="2" borderId="0" xfId="0" applyNumberFormat="1" applyFont="1" applyFill="1"/>
    <xf numFmtId="0" fontId="11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11" fillId="2" borderId="0" xfId="0" applyFont="1" applyFill="1" applyBorder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0" xfId="0" applyFont="1" applyFill="1" applyAlignment="1"/>
    <xf numFmtId="0" fontId="11" fillId="2" borderId="0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0" fontId="11" fillId="2" borderId="3" xfId="0" applyFont="1" applyFill="1" applyBorder="1"/>
    <xf numFmtId="3" fontId="11" fillId="2" borderId="4" xfId="0" applyNumberFormat="1" applyFont="1" applyFill="1" applyBorder="1" applyAlignment="1">
      <alignment horizontal="right"/>
    </xf>
    <xf numFmtId="0" fontId="11" fillId="2" borderId="5" xfId="0" applyFont="1" applyFill="1" applyBorder="1" applyAlignment="1"/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left"/>
    </xf>
    <xf numFmtId="3" fontId="11" fillId="2" borderId="6" xfId="0" applyNumberFormat="1" applyFont="1" applyFill="1" applyBorder="1" applyAlignment="1">
      <alignment horizontal="right"/>
    </xf>
    <xf numFmtId="0" fontId="11" fillId="2" borderId="7" xfId="0" applyFont="1" applyFill="1" applyBorder="1"/>
    <xf numFmtId="0" fontId="11" fillId="2" borderId="8" xfId="0" applyFont="1" applyFill="1" applyBorder="1"/>
    <xf numFmtId="0" fontId="11" fillId="2" borderId="3" xfId="0" applyFont="1" applyFill="1" applyBorder="1" applyAlignment="1"/>
    <xf numFmtId="0" fontId="11" fillId="2" borderId="2" xfId="0" applyFont="1" applyFill="1" applyBorder="1" applyAlignment="1"/>
    <xf numFmtId="3" fontId="11" fillId="2" borderId="0" xfId="0" applyNumberFormat="1" applyFont="1" applyFill="1" applyBorder="1"/>
    <xf numFmtId="0" fontId="11" fillId="2" borderId="0" xfId="0" quotePrefix="1" applyFont="1" applyFill="1" applyBorder="1"/>
    <xf numFmtId="3" fontId="11" fillId="2" borderId="7" xfId="0" applyNumberFormat="1" applyFont="1" applyFill="1" applyBorder="1" applyAlignment="1">
      <alignment horizontal="right"/>
    </xf>
    <xf numFmtId="3" fontId="11" fillId="2" borderId="9" xfId="0" applyNumberFormat="1" applyFont="1" applyFill="1" applyBorder="1" applyAlignment="1">
      <alignment horizontal="right"/>
    </xf>
    <xf numFmtId="3" fontId="11" fillId="2" borderId="10" xfId="0" applyNumberFormat="1" applyFont="1" applyFill="1" applyBorder="1" applyAlignment="1">
      <alignment horizontal="center"/>
    </xf>
    <xf numFmtId="3" fontId="11" fillId="2" borderId="11" xfId="0" applyNumberFormat="1" applyFont="1" applyFill="1" applyBorder="1" applyAlignment="1">
      <alignment horizontal="center"/>
    </xf>
    <xf numFmtId="0" fontId="11" fillId="2" borderId="12" xfId="0" applyFont="1" applyFill="1" applyBorder="1"/>
    <xf numFmtId="0" fontId="11" fillId="2" borderId="13" xfId="0" applyFont="1" applyFill="1" applyBorder="1"/>
    <xf numFmtId="3" fontId="11" fillId="2" borderId="0" xfId="0" applyNumberFormat="1" applyFont="1" applyFill="1"/>
    <xf numFmtId="3" fontId="11" fillId="2" borderId="0" xfId="0" applyNumberFormat="1" applyFont="1" applyFill="1" applyBorder="1" applyAlignment="1">
      <alignment horizontal="right"/>
    </xf>
    <xf numFmtId="5" fontId="11" fillId="2" borderId="14" xfId="0" applyNumberFormat="1" applyFont="1" applyFill="1" applyBorder="1"/>
    <xf numFmtId="6" fontId="11" fillId="2" borderId="0" xfId="0" applyNumberFormat="1" applyFont="1" applyFill="1" applyAlignment="1">
      <alignment horizontal="left"/>
    </xf>
    <xf numFmtId="8" fontId="11" fillId="2" borderId="0" xfId="0" applyNumberFormat="1" applyFont="1" applyFill="1" applyAlignment="1">
      <alignment horizontal="left"/>
    </xf>
    <xf numFmtId="0" fontId="4" fillId="2" borderId="0" xfId="0" applyFont="1" applyFill="1"/>
    <xf numFmtId="38" fontId="11" fillId="2" borderId="0" xfId="0" applyNumberFormat="1" applyFont="1" applyFill="1" applyBorder="1"/>
    <xf numFmtId="0" fontId="0" fillId="2" borderId="0" xfId="0" applyFill="1"/>
    <xf numFmtId="3" fontId="11" fillId="2" borderId="0" xfId="0" applyNumberFormat="1" applyFont="1" applyFill="1" applyBorder="1" applyAlignment="1">
      <alignment horizontal="center"/>
    </xf>
    <xf numFmtId="3" fontId="11" fillId="2" borderId="0" xfId="0" applyNumberFormat="1" applyFont="1" applyFill="1" applyBorder="1" applyAlignment="1"/>
    <xf numFmtId="0" fontId="9" fillId="2" borderId="0" xfId="0" applyFont="1" applyFill="1" applyBorder="1" applyAlignment="1">
      <alignment horizontal="center" vertical="center"/>
    </xf>
    <xf numFmtId="0" fontId="11" fillId="2" borderId="15" xfId="0" applyFont="1" applyFill="1" applyBorder="1"/>
    <xf numFmtId="0" fontId="11" fillId="2" borderId="0" xfId="0" applyFont="1" applyFill="1" applyBorder="1" applyAlignment="1"/>
    <xf numFmtId="0" fontId="11" fillId="2" borderId="0" xfId="0" quotePrefix="1" applyFont="1" applyFill="1" applyBorder="1" applyAlignment="1">
      <alignment horizontal="center"/>
    </xf>
    <xf numFmtId="0" fontId="11" fillId="2" borderId="0" xfId="0" applyFont="1" applyFill="1" applyBorder="1" applyAlignment="1">
      <alignment wrapText="1"/>
    </xf>
    <xf numFmtId="0" fontId="11" fillId="2" borderId="0" xfId="0" applyFont="1" applyFill="1" applyBorder="1" applyAlignment="1">
      <alignment horizontal="left"/>
    </xf>
    <xf numFmtId="0" fontId="11" fillId="2" borderId="0" xfId="0" applyFont="1" applyFill="1" applyAlignment="1">
      <alignment horizontal="left"/>
    </xf>
    <xf numFmtId="164" fontId="11" fillId="2" borderId="0" xfId="0" applyNumberFormat="1" applyFont="1" applyFill="1" applyBorder="1" applyAlignment="1">
      <alignment horizontal="right"/>
    </xf>
    <xf numFmtId="17" fontId="11" fillId="2" borderId="16" xfId="0" quotePrefix="1" applyNumberFormat="1" applyFont="1" applyFill="1" applyBorder="1" applyAlignment="1"/>
    <xf numFmtId="0" fontId="11" fillId="2" borderId="17" xfId="0" applyFont="1" applyFill="1" applyBorder="1" applyAlignment="1"/>
    <xf numFmtId="0" fontId="11" fillId="2" borderId="1" xfId="0" applyFont="1" applyFill="1" applyBorder="1" applyAlignment="1">
      <alignment horizontal="left"/>
    </xf>
    <xf numFmtId="0" fontId="11" fillId="2" borderId="9" xfId="0" applyFont="1" applyFill="1" applyBorder="1"/>
    <xf numFmtId="3" fontId="11" fillId="2" borderId="18" xfId="0" applyNumberFormat="1" applyFont="1" applyFill="1" applyBorder="1" applyAlignment="1">
      <alignment horizontal="right"/>
    </xf>
    <xf numFmtId="3" fontId="11" fillId="2" borderId="8" xfId="0" applyNumberFormat="1" applyFont="1" applyFill="1" applyBorder="1" applyAlignment="1">
      <alignment horizontal="right"/>
    </xf>
    <xf numFmtId="17" fontId="11" fillId="2" borderId="5" xfId="0" quotePrefix="1" applyNumberFormat="1" applyFont="1" applyFill="1" applyBorder="1" applyAlignment="1"/>
    <xf numFmtId="0" fontId="11" fillId="2" borderId="17" xfId="0" quotePrefix="1" applyFont="1" applyFill="1" applyBorder="1" applyAlignment="1"/>
    <xf numFmtId="0" fontId="11" fillId="2" borderId="5" xfId="0" quotePrefix="1" applyFont="1" applyFill="1" applyBorder="1" applyAlignment="1"/>
    <xf numFmtId="0" fontId="13" fillId="2" borderId="0" xfId="0" applyFont="1" applyFill="1"/>
    <xf numFmtId="0" fontId="11" fillId="2" borderId="0" xfId="0" applyFont="1" applyFill="1" applyAlignment="1">
      <alignment horizontal="right"/>
    </xf>
    <xf numFmtId="37" fontId="11" fillId="2" borderId="0" xfId="0" applyNumberFormat="1" applyFont="1" applyFill="1" applyAlignment="1">
      <alignment horizontal="right"/>
    </xf>
    <xf numFmtId="5" fontId="11" fillId="2" borderId="0" xfId="0" applyNumberFormat="1" applyFont="1" applyFill="1" applyBorder="1" applyAlignment="1"/>
    <xf numFmtId="37" fontId="11" fillId="2" borderId="0" xfId="0" applyNumberFormat="1" applyFont="1" applyFill="1" applyBorder="1" applyAlignment="1"/>
    <xf numFmtId="5" fontId="11" fillId="2" borderId="0" xfId="0" applyNumberFormat="1" applyFont="1" applyFill="1" applyAlignment="1"/>
    <xf numFmtId="37" fontId="11" fillId="2" borderId="0" xfId="0" applyNumberFormat="1" applyFont="1" applyFill="1" applyAlignment="1"/>
    <xf numFmtId="38" fontId="11" fillId="2" borderId="0" xfId="0" applyNumberFormat="1" applyFont="1" applyFill="1" applyBorder="1" applyAlignment="1"/>
    <xf numFmtId="37" fontId="11" fillId="2" borderId="0" xfId="0" applyNumberFormat="1" applyFont="1" applyFill="1"/>
    <xf numFmtId="37" fontId="11" fillId="2" borderId="0" xfId="0" applyNumberFormat="1" applyFont="1" applyFill="1" applyAlignment="1">
      <alignment horizontal="center"/>
    </xf>
    <xf numFmtId="5" fontId="11" fillId="2" borderId="0" xfId="0" applyNumberFormat="1" applyFont="1" applyFill="1"/>
    <xf numFmtId="37" fontId="11" fillId="2" borderId="0" xfId="0" applyNumberFormat="1" applyFont="1" applyFill="1" applyBorder="1"/>
    <xf numFmtId="0" fontId="9" fillId="2" borderId="0" xfId="0" applyFont="1" applyFill="1" applyAlignment="1">
      <alignment horizontal="center"/>
    </xf>
    <xf numFmtId="0" fontId="14" fillId="2" borderId="0" xfId="0" applyFont="1" applyFill="1"/>
    <xf numFmtId="0" fontId="9" fillId="2" borderId="0" xfId="0" applyFont="1" applyFill="1"/>
    <xf numFmtId="0" fontId="11" fillId="2" borderId="0" xfId="0" quotePrefix="1" applyFont="1" applyFill="1" applyBorder="1" applyAlignment="1"/>
    <xf numFmtId="37" fontId="11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11" fillId="2" borderId="19" xfId="0" applyFont="1" applyFill="1" applyBorder="1" applyAlignment="1"/>
    <xf numFmtId="0" fontId="11" fillId="2" borderId="20" xfId="0" applyFont="1" applyFill="1" applyBorder="1" applyAlignment="1">
      <alignment horizontal="left"/>
    </xf>
    <xf numFmtId="3" fontId="11" fillId="2" borderId="21" xfId="0" applyNumberFormat="1" applyFont="1" applyFill="1" applyBorder="1" applyAlignment="1">
      <alignment horizontal="center"/>
    </xf>
    <xf numFmtId="3" fontId="11" fillId="2" borderId="22" xfId="0" applyNumberFormat="1" applyFont="1" applyFill="1" applyBorder="1" applyAlignment="1">
      <alignment horizontal="center"/>
    </xf>
    <xf numFmtId="38" fontId="11" fillId="2" borderId="0" xfId="0" applyNumberFormat="1" applyFont="1" applyFill="1"/>
    <xf numFmtId="6" fontId="11" fillId="2" borderId="0" xfId="0" applyNumberFormat="1" applyFont="1" applyFill="1" applyBorder="1"/>
    <xf numFmtId="38" fontId="0" fillId="2" borderId="0" xfId="0" applyNumberFormat="1" applyFill="1"/>
    <xf numFmtId="38" fontId="9" fillId="2" borderId="0" xfId="0" applyNumberFormat="1" applyFont="1" applyFill="1"/>
    <xf numFmtId="38" fontId="9" fillId="2" borderId="0" xfId="0" applyNumberFormat="1" applyFont="1" applyFill="1" applyBorder="1"/>
    <xf numFmtId="38" fontId="9" fillId="2" borderId="0" xfId="0" applyNumberFormat="1" applyFont="1" applyFill="1" applyBorder="1" applyAlignment="1"/>
    <xf numFmtId="38" fontId="11" fillId="2" borderId="0" xfId="0" applyNumberFormat="1" applyFont="1" applyFill="1" applyAlignment="1"/>
    <xf numFmtId="6" fontId="11" fillId="2" borderId="14" xfId="0" applyNumberFormat="1" applyFont="1" applyFill="1" applyBorder="1" applyAlignment="1"/>
    <xf numFmtId="37" fontId="11" fillId="2" borderId="0" xfId="0" applyNumberFormat="1" applyFont="1" applyFill="1" applyBorder="1" applyAlignment="1">
      <alignment horizontal="right"/>
    </xf>
    <xf numFmtId="17" fontId="11" fillId="2" borderId="0" xfId="0" applyNumberFormat="1" applyFont="1" applyFill="1" applyBorder="1" applyAlignment="1"/>
    <xf numFmtId="0" fontId="11" fillId="2" borderId="1" xfId="0" applyFont="1" applyFill="1" applyBorder="1" applyAlignment="1"/>
    <xf numFmtId="6" fontId="11" fillId="2" borderId="0" xfId="0" applyNumberFormat="1" applyFont="1" applyFill="1" applyAlignment="1">
      <alignment horizontal="right"/>
    </xf>
    <xf numFmtId="3" fontId="11" fillId="2" borderId="0" xfId="0" applyNumberFormat="1" applyFont="1" applyFill="1" applyAlignment="1"/>
    <xf numFmtId="0" fontId="15" fillId="2" borderId="0" xfId="0" applyFont="1" applyFill="1"/>
    <xf numFmtId="0" fontId="11" fillId="2" borderId="5" xfId="0" applyFont="1" applyFill="1" applyBorder="1"/>
    <xf numFmtId="0" fontId="13" fillId="2" borderId="0" xfId="0" applyFont="1" applyFill="1" applyBorder="1"/>
    <xf numFmtId="0" fontId="13" fillId="2" borderId="2" xfId="0" applyFont="1" applyFill="1" applyBorder="1" applyAlignment="1">
      <alignment horizontal="left"/>
    </xf>
    <xf numFmtId="0" fontId="13" fillId="2" borderId="2" xfId="0" applyFont="1" applyFill="1" applyBorder="1"/>
    <xf numFmtId="0" fontId="13" fillId="2" borderId="8" xfId="0" applyFont="1" applyFill="1" applyBorder="1"/>
    <xf numFmtId="3" fontId="13" fillId="2" borderId="6" xfId="0" applyNumberFormat="1" applyFont="1" applyFill="1" applyBorder="1" applyAlignment="1">
      <alignment horizontal="right"/>
    </xf>
    <xf numFmtId="3" fontId="13" fillId="2" borderId="9" xfId="0" applyNumberFormat="1" applyFont="1" applyFill="1" applyBorder="1" applyAlignment="1">
      <alignment horizontal="right"/>
    </xf>
    <xf numFmtId="38" fontId="16" fillId="2" borderId="0" xfId="0" applyNumberFormat="1" applyFont="1" applyFill="1"/>
    <xf numFmtId="0" fontId="16" fillId="2" borderId="0" xfId="0" applyFont="1" applyFill="1"/>
    <xf numFmtId="3" fontId="16" fillId="2" borderId="0" xfId="0" applyNumberFormat="1" applyFont="1" applyFill="1" applyBorder="1"/>
    <xf numFmtId="3" fontId="16" fillId="2" borderId="0" xfId="0" applyNumberFormat="1" applyFont="1" applyFill="1"/>
    <xf numFmtId="0" fontId="16" fillId="2" borderId="0" xfId="0" applyFont="1" applyFill="1" applyBorder="1"/>
    <xf numFmtId="41" fontId="11" fillId="2" borderId="0" xfId="0" applyNumberFormat="1" applyFont="1" applyFill="1"/>
    <xf numFmtId="0" fontId="9" fillId="2" borderId="0" xfId="0" applyFont="1" applyFill="1" applyBorder="1" applyAlignment="1">
      <alignment horizontal="center"/>
    </xf>
    <xf numFmtId="0" fontId="9" fillId="2" borderId="0" xfId="0" quotePrefix="1" applyFont="1" applyFill="1"/>
    <xf numFmtId="0" fontId="9" fillId="2" borderId="0" xfId="0" applyFont="1" applyFill="1" applyBorder="1"/>
    <xf numFmtId="0" fontId="9" fillId="2" borderId="0" xfId="0" applyFont="1" applyFill="1" applyBorder="1" applyAlignment="1"/>
    <xf numFmtId="0" fontId="9" fillId="2" borderId="0" xfId="0" quotePrefix="1" applyFont="1" applyFill="1" applyBorder="1" applyAlignment="1"/>
    <xf numFmtId="37" fontId="9" fillId="2" borderId="0" xfId="0" applyNumberFormat="1" applyFont="1" applyFill="1" applyBorder="1" applyAlignment="1">
      <alignment horizontal="center"/>
    </xf>
    <xf numFmtId="37" fontId="9" fillId="2" borderId="0" xfId="0" applyNumberFormat="1" applyFont="1" applyFill="1" applyBorder="1" applyAlignment="1"/>
    <xf numFmtId="0" fontId="9" fillId="2" borderId="0" xfId="0" applyFont="1" applyFill="1" applyAlignment="1">
      <alignment horizontal="left"/>
    </xf>
    <xf numFmtId="37" fontId="9" fillId="2" borderId="0" xfId="0" applyNumberFormat="1" applyFont="1" applyFill="1" applyBorder="1" applyAlignment="1">
      <alignment horizontal="right"/>
    </xf>
    <xf numFmtId="3" fontId="9" fillId="2" borderId="0" xfId="0" applyNumberFormat="1" applyFont="1" applyFill="1" applyBorder="1"/>
    <xf numFmtId="37" fontId="9" fillId="2" borderId="0" xfId="0" applyNumberFormat="1" applyFont="1" applyFill="1" applyBorder="1"/>
    <xf numFmtId="3" fontId="9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right"/>
    </xf>
    <xf numFmtId="37" fontId="9" fillId="2" borderId="1" xfId="0" applyNumberFormat="1" applyFont="1" applyFill="1" applyBorder="1"/>
    <xf numFmtId="0" fontId="9" fillId="2" borderId="14" xfId="0" applyFont="1" applyFill="1" applyBorder="1"/>
    <xf numFmtId="0" fontId="11" fillId="2" borderId="19" xfId="0" applyFont="1" applyFill="1" applyBorder="1"/>
    <xf numFmtId="0" fontId="11" fillId="2" borderId="23" xfId="0" applyFont="1" applyFill="1" applyBorder="1"/>
    <xf numFmtId="17" fontId="11" fillId="2" borderId="23" xfId="0" applyNumberFormat="1" applyFont="1" applyFill="1" applyBorder="1" applyAlignment="1"/>
    <xf numFmtId="0" fontId="11" fillId="2" borderId="23" xfId="0" applyFont="1" applyFill="1" applyBorder="1" applyAlignment="1"/>
    <xf numFmtId="0" fontId="13" fillId="2" borderId="23" xfId="0" applyFont="1" applyFill="1" applyBorder="1"/>
    <xf numFmtId="0" fontId="9" fillId="2" borderId="0" xfId="0" applyNumberFormat="1" applyFont="1" applyFill="1"/>
    <xf numFmtId="3" fontId="9" fillId="2" borderId="0" xfId="0" applyNumberFormat="1" applyFont="1" applyFill="1"/>
    <xf numFmtId="3" fontId="9" fillId="2" borderId="0" xfId="0" applyNumberFormat="1" applyFont="1" applyFill="1" applyBorder="1" applyAlignment="1">
      <alignment horizontal="right"/>
    </xf>
    <xf numFmtId="0" fontId="11" fillId="2" borderId="5" xfId="0" quotePrefix="1" applyFont="1" applyFill="1" applyBorder="1" applyAlignment="1">
      <alignment horizontal="left"/>
    </xf>
    <xf numFmtId="0" fontId="11" fillId="2" borderId="0" xfId="0" quotePrefix="1" applyFont="1" applyFill="1" applyAlignment="1"/>
    <xf numFmtId="165" fontId="11" fillId="2" borderId="24" xfId="0" applyNumberFormat="1" applyFont="1" applyFill="1" applyBorder="1" applyAlignment="1"/>
    <xf numFmtId="0" fontId="13" fillId="2" borderId="0" xfId="0" quotePrefix="1" applyFont="1" applyFill="1"/>
    <xf numFmtId="165" fontId="11" fillId="2" borderId="24" xfId="0" quotePrefix="1" applyNumberFormat="1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38" fontId="11" fillId="2" borderId="0" xfId="0" applyNumberFormat="1" applyFont="1" applyFill="1" applyBorder="1" applyAlignment="1">
      <alignment horizontal="right"/>
    </xf>
    <xf numFmtId="0" fontId="11" fillId="2" borderId="0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11" fillId="2" borderId="1" xfId="0" quotePrefix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11" fillId="2" borderId="1" xfId="0" quotePrefix="1" applyFont="1" applyFill="1" applyBorder="1" applyAlignment="1"/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0" fontId="11" fillId="2" borderId="25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/>
    </xf>
    <xf numFmtId="0" fontId="21" fillId="2" borderId="0" xfId="0" applyFont="1" applyFill="1" applyAlignment="1">
      <alignment horizontal="left"/>
    </xf>
    <xf numFmtId="0" fontId="23" fillId="2" borderId="0" xfId="3" applyFont="1" applyFill="1"/>
    <xf numFmtId="0" fontId="23" fillId="2" borderId="0" xfId="0" applyNumberFormat="1" applyFont="1" applyFill="1"/>
    <xf numFmtId="0" fontId="26" fillId="2" borderId="0" xfId="0" applyFont="1" applyFill="1"/>
    <xf numFmtId="0" fontId="9" fillId="2" borderId="0" xfId="0" quotePrefix="1" applyFont="1" applyFill="1" applyAlignment="1">
      <alignment horizontal="left"/>
    </xf>
    <xf numFmtId="167" fontId="9" fillId="2" borderId="0" xfId="2" applyNumberFormat="1" applyFont="1" applyFill="1" applyBorder="1" applyAlignment="1">
      <alignment horizontal="center" vertical="center"/>
    </xf>
    <xf numFmtId="168" fontId="9" fillId="2" borderId="0" xfId="2" applyNumberFormat="1" applyFont="1" applyFill="1" applyBorder="1" applyAlignment="1">
      <alignment horizontal="center" vertical="center"/>
    </xf>
    <xf numFmtId="169" fontId="9" fillId="2" borderId="0" xfId="2" applyNumberFormat="1" applyFont="1" applyFill="1" applyBorder="1" applyAlignment="1">
      <alignment horizontal="center" vertical="center"/>
    </xf>
    <xf numFmtId="170" fontId="9" fillId="2" borderId="0" xfId="2" applyNumberFormat="1" applyFont="1" applyFill="1" applyBorder="1" applyAlignment="1">
      <alignment horizontal="center" vertical="center"/>
    </xf>
    <xf numFmtId="170" fontId="27" fillId="2" borderId="0" xfId="2" applyNumberFormat="1" applyFont="1" applyFill="1" applyBorder="1" applyAlignment="1">
      <alignment horizontal="center" vertical="center"/>
    </xf>
    <xf numFmtId="168" fontId="28" fillId="2" borderId="0" xfId="2" applyNumberFormat="1" applyFont="1" applyFill="1" applyBorder="1" applyAlignment="1">
      <alignment horizontal="center" vertical="center"/>
    </xf>
    <xf numFmtId="0" fontId="15" fillId="0" borderId="0" xfId="0" applyFont="1"/>
    <xf numFmtId="165" fontId="11" fillId="2" borderId="26" xfId="0" quotePrefix="1" applyNumberFormat="1" applyFont="1" applyFill="1" applyBorder="1" applyAlignment="1"/>
    <xf numFmtId="0" fontId="11" fillId="2" borderId="0" xfId="0" applyFont="1" applyFill="1" applyAlignment="1">
      <alignment horizontal="right" indent="2"/>
    </xf>
    <xf numFmtId="0" fontId="11" fillId="2" borderId="0" xfId="0" applyFont="1" applyFill="1" applyAlignment="1">
      <alignment horizontal="right" indent="3"/>
    </xf>
    <xf numFmtId="0" fontId="9" fillId="2" borderId="1" xfId="0" applyFont="1" applyFill="1" applyBorder="1" applyAlignment="1">
      <alignment horizontal="center" wrapText="1"/>
    </xf>
    <xf numFmtId="0" fontId="11" fillId="0" borderId="0" xfId="0" applyFont="1"/>
    <xf numFmtId="0" fontId="11" fillId="2" borderId="0" xfId="0" applyFont="1" applyFill="1" applyAlignment="1">
      <alignment horizontal="left" indent="1"/>
    </xf>
    <xf numFmtId="0" fontId="11" fillId="2" borderId="1" xfId="0" applyFont="1" applyFill="1" applyBorder="1" applyAlignment="1">
      <alignment horizontal="right" wrapText="1"/>
    </xf>
    <xf numFmtId="0" fontId="11" fillId="2" borderId="1" xfId="0" applyFont="1" applyFill="1" applyBorder="1" applyAlignment="1">
      <alignment horizontal="left" wrapText="1"/>
    </xf>
    <xf numFmtId="17" fontId="11" fillId="2" borderId="16" xfId="0" quotePrefix="1" applyNumberFormat="1" applyFont="1" applyFill="1" applyBorder="1" applyAlignment="1">
      <alignment horizontal="left"/>
    </xf>
    <xf numFmtId="17" fontId="11" fillId="2" borderId="5" xfId="0" quotePrefix="1" applyNumberFormat="1" applyFont="1" applyFill="1" applyBorder="1" applyAlignment="1">
      <alignment horizontal="left"/>
    </xf>
    <xf numFmtId="0" fontId="15" fillId="2" borderId="2" xfId="0" applyFont="1" applyFill="1" applyBorder="1" applyAlignment="1"/>
    <xf numFmtId="38" fontId="9" fillId="2" borderId="0" xfId="0" quotePrefix="1" applyNumberFormat="1" applyFont="1" applyFill="1"/>
    <xf numFmtId="38" fontId="9" fillId="2" borderId="1" xfId="0" applyNumberFormat="1" applyFont="1" applyFill="1" applyBorder="1"/>
    <xf numFmtId="38" fontId="9" fillId="2" borderId="27" xfId="0" applyNumberFormat="1" applyFont="1" applyFill="1" applyBorder="1"/>
    <xf numFmtId="38" fontId="9" fillId="2" borderId="25" xfId="0" applyNumberFormat="1" applyFont="1" applyFill="1" applyBorder="1"/>
    <xf numFmtId="38" fontId="9" fillId="2" borderId="15" xfId="0" applyNumberFormat="1" applyFont="1" applyFill="1" applyBorder="1"/>
    <xf numFmtId="171" fontId="9" fillId="2" borderId="0" xfId="2" applyNumberFormat="1" applyFont="1" applyFill="1" applyBorder="1" applyAlignment="1">
      <alignment horizontal="center" vertical="center"/>
    </xf>
    <xf numFmtId="172" fontId="9" fillId="2" borderId="0" xfId="2" applyNumberFormat="1" applyFont="1" applyFill="1" applyBorder="1" applyAlignment="1">
      <alignment horizontal="center" vertical="center"/>
    </xf>
    <xf numFmtId="173" fontId="9" fillId="2" borderId="0" xfId="2" applyNumberFormat="1" applyFont="1" applyFill="1" applyBorder="1" applyAlignment="1">
      <alignment horizontal="center" vertical="center"/>
    </xf>
    <xf numFmtId="174" fontId="9" fillId="2" borderId="0" xfId="2" applyNumberFormat="1" applyFont="1" applyFill="1" applyBorder="1" applyAlignment="1">
      <alignment horizontal="center"/>
    </xf>
    <xf numFmtId="175" fontId="9" fillId="2" borderId="0" xfId="2" applyNumberFormat="1" applyFont="1" applyFill="1" applyBorder="1" applyAlignment="1">
      <alignment horizontal="center"/>
    </xf>
    <xf numFmtId="176" fontId="9" fillId="2" borderId="0" xfId="2" applyNumberFormat="1" applyFont="1" applyFill="1" applyBorder="1" applyAlignment="1">
      <alignment horizontal="center"/>
    </xf>
    <xf numFmtId="177" fontId="9" fillId="2" borderId="0" xfId="2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right"/>
    </xf>
    <xf numFmtId="0" fontId="9" fillId="2" borderId="0" xfId="0" applyFont="1" applyFill="1" applyAlignment="1">
      <alignment horizontal="right" indent="1"/>
    </xf>
    <xf numFmtId="37" fontId="11" fillId="2" borderId="0" xfId="0" applyNumberFormat="1" applyFont="1" applyFill="1" applyAlignment="1">
      <alignment horizontal="right" indent="1"/>
    </xf>
    <xf numFmtId="37" fontId="11" fillId="2" borderId="0" xfId="0" applyNumberFormat="1" applyFont="1" applyFill="1" applyAlignment="1">
      <alignment horizontal="right" indent="2"/>
    </xf>
    <xf numFmtId="38" fontId="9" fillId="2" borderId="0" xfId="0" applyNumberFormat="1" applyFont="1" applyFill="1" applyBorder="1" applyAlignment="1">
      <alignment horizontal="right" indent="1"/>
    </xf>
    <xf numFmtId="38" fontId="9" fillId="2" borderId="0" xfId="0" applyNumberFormat="1" applyFont="1" applyFill="1" applyAlignment="1">
      <alignment horizontal="right" indent="1"/>
    </xf>
    <xf numFmtId="5" fontId="9" fillId="2" borderId="0" xfId="0" applyNumberFormat="1" applyFont="1" applyFill="1" applyBorder="1" applyAlignment="1">
      <alignment horizontal="right" indent="1"/>
    </xf>
    <xf numFmtId="17" fontId="11" fillId="2" borderId="17" xfId="0" quotePrefix="1" applyNumberFormat="1" applyFont="1" applyFill="1" applyBorder="1" applyAlignment="1"/>
    <xf numFmtId="0" fontId="15" fillId="2" borderId="2" xfId="0" applyFont="1" applyFill="1" applyBorder="1" applyAlignment="1">
      <alignment horizontal="left"/>
    </xf>
    <xf numFmtId="3" fontId="11" fillId="2" borderId="1" xfId="0" applyNumberFormat="1" applyFont="1" applyFill="1" applyBorder="1"/>
    <xf numFmtId="0" fontId="11" fillId="2" borderId="27" xfId="0" applyFont="1" applyFill="1" applyBorder="1"/>
    <xf numFmtId="3" fontId="11" fillId="2" borderId="25" xfId="0" applyNumberFormat="1" applyFont="1" applyFill="1" applyBorder="1"/>
    <xf numFmtId="3" fontId="11" fillId="2" borderId="27" xfId="0" applyNumberFormat="1" applyFont="1" applyFill="1" applyBorder="1"/>
    <xf numFmtId="0" fontId="11" fillId="2" borderId="27" xfId="0" applyFont="1" applyFill="1" applyBorder="1" applyAlignment="1">
      <alignment horizontal="center"/>
    </xf>
    <xf numFmtId="0" fontId="11" fillId="2" borderId="13" xfId="0" quotePrefix="1" applyFont="1" applyFill="1" applyBorder="1" applyAlignment="1"/>
    <xf numFmtId="17" fontId="11" fillId="2" borderId="13" xfId="0" quotePrefix="1" applyNumberFormat="1" applyFont="1" applyFill="1" applyBorder="1" applyAlignment="1"/>
    <xf numFmtId="3" fontId="11" fillId="2" borderId="20" xfId="0" applyNumberFormat="1" applyFont="1" applyFill="1" applyBorder="1"/>
    <xf numFmtId="3" fontId="9" fillId="2" borderId="0" xfId="0" applyNumberFormat="1" applyFont="1" applyFill="1" applyBorder="1" applyAlignment="1">
      <alignment horizontal="center"/>
    </xf>
    <xf numFmtId="3" fontId="9" fillId="2" borderId="1" xfId="0" applyNumberFormat="1" applyFont="1" applyFill="1" applyBorder="1"/>
    <xf numFmtId="0" fontId="9" fillId="2" borderId="27" xfId="0" applyFont="1" applyFill="1" applyBorder="1"/>
    <xf numFmtId="0" fontId="9" fillId="2" borderId="15" xfId="0" applyFont="1" applyFill="1" applyBorder="1"/>
    <xf numFmtId="0" fontId="9" fillId="2" borderId="25" xfId="0" applyFont="1" applyFill="1" applyBorder="1"/>
    <xf numFmtId="3" fontId="9" fillId="2" borderId="27" xfId="0" applyNumberFormat="1" applyFont="1" applyFill="1" applyBorder="1"/>
    <xf numFmtId="3" fontId="9" fillId="2" borderId="15" xfId="0" applyNumberFormat="1" applyFont="1" applyFill="1" applyBorder="1"/>
    <xf numFmtId="3" fontId="9" fillId="2" borderId="25" xfId="0" applyNumberFormat="1" applyFont="1" applyFill="1" applyBorder="1"/>
    <xf numFmtId="181" fontId="9" fillId="2" borderId="0" xfId="2" applyNumberFormat="1" applyFont="1" applyFill="1" applyBorder="1" applyAlignment="1">
      <alignment horizontal="center"/>
    </xf>
    <xf numFmtId="182" fontId="9" fillId="2" borderId="0" xfId="2" applyNumberFormat="1" applyFont="1" applyFill="1" applyBorder="1" applyAlignment="1">
      <alignment horizontal="center"/>
    </xf>
    <xf numFmtId="183" fontId="9" fillId="2" borderId="0" xfId="2" applyNumberFormat="1" applyFont="1" applyFill="1" applyBorder="1" applyAlignment="1">
      <alignment horizontal="center"/>
    </xf>
    <xf numFmtId="184" fontId="9" fillId="2" borderId="0" xfId="2" applyNumberFormat="1" applyFont="1" applyFill="1" applyBorder="1" applyAlignment="1">
      <alignment horizontal="center"/>
    </xf>
    <xf numFmtId="185" fontId="9" fillId="2" borderId="0" xfId="2" applyNumberFormat="1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1" fillId="2" borderId="14" xfId="0" applyFont="1" applyFill="1" applyBorder="1"/>
    <xf numFmtId="37" fontId="9" fillId="2" borderId="0" xfId="0" applyNumberFormat="1" applyFont="1" applyFill="1" applyBorder="1" applyAlignment="1">
      <alignment horizontal="right" indent="2"/>
    </xf>
    <xf numFmtId="0" fontId="11" fillId="2" borderId="13" xfId="0" applyFont="1" applyFill="1" applyBorder="1" applyAlignment="1"/>
    <xf numFmtId="0" fontId="11" fillId="2" borderId="28" xfId="0" quotePrefix="1" applyFont="1" applyFill="1" applyBorder="1" applyAlignment="1"/>
    <xf numFmtId="17" fontId="11" fillId="2" borderId="1" xfId="0" quotePrefix="1" applyNumberFormat="1" applyFont="1" applyFill="1" applyBorder="1" applyAlignment="1">
      <alignment horizontal="right"/>
    </xf>
    <xf numFmtId="3" fontId="11" fillId="2" borderId="15" xfId="0" applyNumberFormat="1" applyFont="1" applyFill="1" applyBorder="1"/>
    <xf numFmtId="38" fontId="11" fillId="2" borderId="1" xfId="0" applyNumberFormat="1" applyFont="1" applyFill="1" applyBorder="1"/>
    <xf numFmtId="38" fontId="11" fillId="2" borderId="15" xfId="0" applyNumberFormat="1" applyFont="1" applyFill="1" applyBorder="1" applyAlignment="1">
      <alignment horizontal="right"/>
    </xf>
    <xf numFmtId="38" fontId="11" fillId="2" borderId="25" xfId="0" applyNumberFormat="1" applyFont="1" applyFill="1" applyBorder="1" applyAlignment="1">
      <alignment horizontal="right"/>
    </xf>
    <xf numFmtId="38" fontId="11" fillId="2" borderId="15" xfId="0" applyNumberFormat="1" applyFont="1" applyFill="1" applyBorder="1"/>
    <xf numFmtId="38" fontId="11" fillId="2" borderId="25" xfId="0" applyNumberFormat="1" applyFont="1" applyFill="1" applyBorder="1"/>
    <xf numFmtId="3" fontId="11" fillId="2" borderId="15" xfId="0" applyNumberFormat="1" applyFont="1" applyFill="1" applyBorder="1" applyAlignment="1"/>
    <xf numFmtId="0" fontId="12" fillId="2" borderId="0" xfId="0" applyFont="1" applyFill="1" applyBorder="1" applyAlignment="1">
      <alignment horizontal="center"/>
    </xf>
    <xf numFmtId="0" fontId="11" fillId="2" borderId="13" xfId="0" quotePrefix="1" applyFont="1" applyFill="1" applyBorder="1" applyAlignment="1">
      <alignment horizontal="left"/>
    </xf>
    <xf numFmtId="0" fontId="11" fillId="2" borderId="19" xfId="0" quotePrefix="1" applyFont="1" applyFill="1" applyBorder="1" applyAlignment="1">
      <alignment horizontal="left"/>
    </xf>
    <xf numFmtId="0" fontId="29" fillId="2" borderId="0" xfId="0" applyFont="1" applyFill="1" applyBorder="1" applyAlignment="1">
      <alignment horizontal="center"/>
    </xf>
    <xf numFmtId="0" fontId="29" fillId="2" borderId="0" xfId="0" applyFont="1" applyFill="1" applyBorder="1"/>
    <xf numFmtId="6" fontId="29" fillId="2" borderId="0" xfId="0" applyNumberFormat="1" applyFont="1" applyFill="1" applyBorder="1"/>
    <xf numFmtId="37" fontId="29" fillId="2" borderId="0" xfId="0" applyNumberFormat="1" applyFont="1" applyFill="1" applyBorder="1"/>
    <xf numFmtId="3" fontId="9" fillId="2" borderId="29" xfId="0" applyNumberFormat="1" applyFont="1" applyFill="1" applyBorder="1"/>
    <xf numFmtId="3" fontId="19" fillId="2" borderId="0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178" fontId="9" fillId="2" borderId="0" xfId="2" applyNumberFormat="1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179" fontId="9" fillId="2" borderId="14" xfId="2" applyNumberFormat="1" applyFont="1" applyFill="1" applyBorder="1" applyAlignment="1">
      <alignment horizontal="center"/>
    </xf>
    <xf numFmtId="188" fontId="9" fillId="2" borderId="0" xfId="2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0" fontId="17" fillId="2" borderId="0" xfId="0" quotePrefix="1" applyFont="1" applyFill="1"/>
    <xf numFmtId="0" fontId="30" fillId="2" borderId="0" xfId="0" applyNumberFormat="1" applyFont="1" applyFill="1"/>
    <xf numFmtId="0" fontId="30" fillId="2" borderId="0" xfId="0" applyFont="1" applyFill="1"/>
    <xf numFmtId="0" fontId="31" fillId="2" borderId="0" xfId="0" quotePrefix="1" applyFont="1" applyFill="1"/>
    <xf numFmtId="0" fontId="15" fillId="2" borderId="2" xfId="0" applyFont="1" applyFill="1" applyBorder="1"/>
    <xf numFmtId="0" fontId="11" fillId="3" borderId="1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1" fillId="2" borderId="30" xfId="0" applyFont="1" applyFill="1" applyBorder="1" applyAlignment="1"/>
    <xf numFmtId="0" fontId="11" fillId="2" borderId="31" xfId="0" applyFont="1" applyFill="1" applyBorder="1" applyAlignment="1"/>
    <xf numFmtId="0" fontId="15" fillId="2" borderId="2" xfId="0" quotePrefix="1" applyFont="1" applyFill="1" applyBorder="1" applyAlignment="1"/>
    <xf numFmtId="0" fontId="15" fillId="2" borderId="2" xfId="0" quotePrefix="1" applyFont="1" applyFill="1" applyBorder="1"/>
    <xf numFmtId="0" fontId="15" fillId="2" borderId="2" xfId="0" applyFont="1" applyFill="1" applyBorder="1" applyAlignment="1">
      <alignment horizontal="left" indent="1"/>
    </xf>
    <xf numFmtId="17" fontId="11" fillId="2" borderId="7" xfId="0" applyNumberFormat="1" applyFont="1" applyFill="1" applyBorder="1" applyAlignment="1"/>
    <xf numFmtId="0" fontId="11" fillId="2" borderId="8" xfId="0" applyFont="1" applyFill="1" applyBorder="1" applyAlignment="1"/>
    <xf numFmtId="0" fontId="13" fillId="2" borderId="8" xfId="0" quotePrefix="1" applyFont="1" applyFill="1" applyBorder="1" applyAlignment="1"/>
    <xf numFmtId="0" fontId="11" fillId="2" borderId="8" xfId="0" quotePrefix="1" applyFont="1" applyFill="1" applyBorder="1" applyAlignment="1"/>
    <xf numFmtId="0" fontId="11" fillId="2" borderId="30" xfId="0" quotePrefix="1" applyFont="1" applyFill="1" applyBorder="1" applyAlignment="1"/>
    <xf numFmtId="17" fontId="11" fillId="2" borderId="30" xfId="0" quotePrefix="1" applyNumberFormat="1" applyFont="1" applyFill="1" applyBorder="1" applyAlignment="1"/>
    <xf numFmtId="0" fontId="11" fillId="2" borderId="32" xfId="0" applyFont="1" applyFill="1" applyBorder="1"/>
    <xf numFmtId="0" fontId="11" fillId="2" borderId="33" xfId="0" applyFont="1" applyFill="1" applyBorder="1"/>
    <xf numFmtId="0" fontId="11" fillId="2" borderId="34" xfId="0" applyFont="1" applyFill="1" applyBorder="1"/>
    <xf numFmtId="0" fontId="11" fillId="2" borderId="2" xfId="0" quotePrefix="1" applyFont="1" applyFill="1" applyBorder="1" applyAlignment="1"/>
    <xf numFmtId="1" fontId="11" fillId="2" borderId="31" xfId="0" quotePrefix="1" applyNumberFormat="1" applyFont="1" applyFill="1" applyBorder="1" applyAlignment="1">
      <alignment horizontal="right"/>
    </xf>
    <xf numFmtId="1" fontId="11" fillId="2" borderId="30" xfId="0" applyNumberFormat="1" applyFont="1" applyFill="1" applyBorder="1" applyAlignment="1">
      <alignment horizontal="right"/>
    </xf>
    <xf numFmtId="1" fontId="11" fillId="2" borderId="35" xfId="0" quotePrefix="1" applyNumberFormat="1" applyFont="1" applyFill="1" applyBorder="1" applyAlignment="1">
      <alignment horizontal="right"/>
    </xf>
    <xf numFmtId="1" fontId="11" fillId="2" borderId="30" xfId="0" quotePrefix="1" applyNumberFormat="1" applyFont="1" applyFill="1" applyBorder="1" applyAlignment="1">
      <alignment horizontal="right"/>
    </xf>
    <xf numFmtId="0" fontId="9" fillId="2" borderId="2" xfId="0" applyFont="1" applyFill="1" applyBorder="1"/>
    <xf numFmtId="0" fontId="11" fillId="2" borderId="7" xfId="0" applyFont="1" applyFill="1" applyBorder="1" applyAlignment="1"/>
    <xf numFmtId="0" fontId="11" fillId="2" borderId="35" xfId="0" quotePrefix="1" applyFont="1" applyFill="1" applyBorder="1" applyAlignment="1"/>
    <xf numFmtId="0" fontId="11" fillId="2" borderId="30" xfId="0" applyFont="1" applyFill="1" applyBorder="1"/>
    <xf numFmtId="0" fontId="11" fillId="2" borderId="35" xfId="0" applyFont="1" applyFill="1" applyBorder="1" applyAlignment="1"/>
    <xf numFmtId="0" fontId="15" fillId="2" borderId="1" xfId="0" applyFont="1" applyFill="1" applyBorder="1" applyAlignment="1"/>
    <xf numFmtId="0" fontId="15" fillId="2" borderId="1" xfId="0" applyFont="1" applyFill="1" applyBorder="1" applyAlignment="1">
      <alignment horizontal="left"/>
    </xf>
    <xf numFmtId="1" fontId="11" fillId="2" borderId="7" xfId="0" quotePrefix="1" applyNumberFormat="1" applyFont="1" applyFill="1" applyBorder="1" applyAlignment="1">
      <alignment horizontal="right"/>
    </xf>
    <xf numFmtId="1" fontId="11" fillId="2" borderId="8" xfId="0" applyNumberFormat="1" applyFont="1" applyFill="1" applyBorder="1" applyAlignment="1">
      <alignment horizontal="right"/>
    </xf>
    <xf numFmtId="1" fontId="11" fillId="2" borderId="8" xfId="0" quotePrefix="1" applyNumberFormat="1" applyFont="1" applyFill="1" applyBorder="1" applyAlignment="1">
      <alignment horizontal="right"/>
    </xf>
    <xf numFmtId="0" fontId="11" fillId="2" borderId="9" xfId="0" applyFont="1" applyFill="1" applyBorder="1" applyAlignment="1"/>
    <xf numFmtId="3" fontId="11" fillId="2" borderId="30" xfId="0" applyNumberFormat="1" applyFont="1" applyFill="1" applyBorder="1" applyAlignment="1">
      <alignment horizontal="right"/>
    </xf>
    <xf numFmtId="0" fontId="15" fillId="2" borderId="20" xfId="0" applyFont="1" applyFill="1" applyBorder="1" applyAlignment="1">
      <alignment horizontal="left"/>
    </xf>
    <xf numFmtId="0" fontId="11" fillId="2" borderId="31" xfId="0" applyFont="1" applyFill="1" applyBorder="1"/>
    <xf numFmtId="0" fontId="11" fillId="2" borderId="36" xfId="0" applyFont="1" applyFill="1" applyBorder="1" applyAlignment="1"/>
    <xf numFmtId="0" fontId="15" fillId="2" borderId="19" xfId="0" applyFont="1" applyFill="1" applyBorder="1" applyAlignment="1"/>
    <xf numFmtId="0" fontId="15" fillId="0" borderId="2" xfId="0" applyFont="1" applyBorder="1"/>
    <xf numFmtId="189" fontId="27" fillId="0" borderId="0" xfId="2" applyNumberFormat="1" applyFont="1" applyAlignment="1">
      <alignment horizontal="center" vertical="center"/>
    </xf>
    <xf numFmtId="38" fontId="9" fillId="2" borderId="1" xfId="0" quotePrefix="1" applyNumberFormat="1" applyFont="1" applyFill="1" applyBorder="1"/>
    <xf numFmtId="38" fontId="9" fillId="2" borderId="0" xfId="0" quotePrefix="1" applyNumberFormat="1" applyFont="1" applyFill="1" applyBorder="1"/>
    <xf numFmtId="0" fontId="11" fillId="3" borderId="2" xfId="0" applyFont="1" applyFill="1" applyBorder="1" applyAlignment="1">
      <alignment horizontal="center"/>
    </xf>
    <xf numFmtId="199" fontId="9" fillId="2" borderId="0" xfId="2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right"/>
    </xf>
    <xf numFmtId="0" fontId="11" fillId="2" borderId="0" xfId="0" quotePrefix="1" applyFont="1" applyFill="1" applyBorder="1" applyAlignment="1">
      <alignment horizontal="left"/>
    </xf>
    <xf numFmtId="0" fontId="11" fillId="2" borderId="0" xfId="0" applyFont="1" applyFill="1" applyBorder="1" applyAlignment="1">
      <alignment horizontal="right"/>
    </xf>
    <xf numFmtId="3" fontId="16" fillId="2" borderId="0" xfId="0" applyNumberFormat="1" applyFont="1" applyFill="1" applyBorder="1" applyAlignment="1">
      <alignment horizontal="right"/>
    </xf>
    <xf numFmtId="0" fontId="11" fillId="2" borderId="1" xfId="0" quotePrefix="1" applyFont="1" applyFill="1" applyBorder="1" applyAlignment="1">
      <alignment horizontal="left"/>
    </xf>
    <xf numFmtId="193" fontId="9" fillId="2" borderId="0" xfId="2" applyNumberFormat="1" applyFont="1" applyFill="1" applyBorder="1" applyAlignment="1">
      <alignment horizontal="center"/>
    </xf>
    <xf numFmtId="0" fontId="11" fillId="3" borderId="2" xfId="0" applyFont="1" applyFill="1" applyBorder="1"/>
    <xf numFmtId="0" fontId="11" fillId="3" borderId="1" xfId="0" applyFont="1" applyFill="1" applyBorder="1"/>
    <xf numFmtId="194" fontId="9" fillId="2" borderId="14" xfId="2" applyNumberFormat="1" applyFont="1" applyFill="1" applyBorder="1" applyAlignment="1">
      <alignment horizontal="center"/>
    </xf>
    <xf numFmtId="195" fontId="9" fillId="2" borderId="0" xfId="2" applyNumberFormat="1" applyFont="1" applyFill="1" applyBorder="1" applyAlignment="1">
      <alignment horizontal="center" vertical="center"/>
    </xf>
    <xf numFmtId="196" fontId="9" fillId="2" borderId="0" xfId="2" applyNumberFormat="1" applyFont="1" applyFill="1" applyBorder="1" applyAlignment="1">
      <alignment horizontal="center" vertical="center"/>
    </xf>
    <xf numFmtId="197" fontId="9" fillId="2" borderId="0" xfId="2" applyNumberFormat="1" applyFont="1" applyFill="1" applyBorder="1" applyAlignment="1">
      <alignment horizontal="center" vertical="center"/>
    </xf>
    <xf numFmtId="198" fontId="9" fillId="2" borderId="0" xfId="2" applyNumberFormat="1" applyFont="1" applyFill="1" applyBorder="1" applyAlignment="1">
      <alignment horizontal="center" vertical="center"/>
    </xf>
    <xf numFmtId="195" fontId="9" fillId="2" borderId="14" xfId="2" applyNumberFormat="1" applyFont="1" applyFill="1" applyBorder="1" applyAlignment="1">
      <alignment horizontal="center" vertical="center"/>
    </xf>
    <xf numFmtId="3" fontId="11" fillId="2" borderId="0" xfId="0" quotePrefix="1" applyNumberFormat="1" applyFont="1" applyFill="1" applyBorder="1" applyAlignment="1">
      <alignment horizontal="left"/>
    </xf>
    <xf numFmtId="37" fontId="18" fillId="2" borderId="0" xfId="0" applyNumberFormat="1" applyFont="1" applyFill="1" applyAlignment="1">
      <alignment horizontal="center"/>
    </xf>
    <xf numFmtId="200" fontId="9" fillId="2" borderId="0" xfId="2" applyNumberFormat="1" applyFont="1" applyFill="1" applyBorder="1" applyAlignment="1">
      <alignment horizontal="center"/>
    </xf>
    <xf numFmtId="201" fontId="9" fillId="2" borderId="0" xfId="2" applyNumberFormat="1" applyFont="1" applyFill="1" applyBorder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9" fillId="2" borderId="0" xfId="0" applyNumberFormat="1" applyFont="1" applyFill="1" applyBorder="1" applyAlignment="1">
      <alignment horizontal="center"/>
    </xf>
    <xf numFmtId="3" fontId="11" fillId="2" borderId="0" xfId="0" applyNumberFormat="1" applyFont="1" applyFill="1" applyAlignment="1">
      <alignment horizontal="center"/>
    </xf>
    <xf numFmtId="0" fontId="11" fillId="3" borderId="1" xfId="0" applyFont="1" applyFill="1" applyBorder="1" applyAlignment="1">
      <alignment horizontal="right"/>
    </xf>
    <xf numFmtId="0" fontId="9" fillId="2" borderId="29" xfId="0" applyFont="1" applyFill="1" applyBorder="1"/>
    <xf numFmtId="0" fontId="11" fillId="2" borderId="2" xfId="0" applyFont="1" applyFill="1" applyBorder="1" applyAlignment="1">
      <alignment horizontal="left" indent="2"/>
    </xf>
    <xf numFmtId="3" fontId="9" fillId="2" borderId="0" xfId="0" applyNumberFormat="1" applyFont="1" applyFill="1" applyBorder="1" applyAlignment="1">
      <alignment horizontal="left"/>
    </xf>
    <xf numFmtId="3" fontId="9" fillId="2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>
      <alignment horizontal="left"/>
    </xf>
    <xf numFmtId="3" fontId="11" fillId="2" borderId="1" xfId="0" quotePrefix="1" applyNumberFormat="1" applyFont="1" applyFill="1" applyBorder="1" applyAlignment="1">
      <alignment horizontal="left"/>
    </xf>
    <xf numFmtId="0" fontId="9" fillId="2" borderId="20" xfId="0" applyFont="1" applyFill="1" applyBorder="1" applyAlignment="1">
      <alignment horizontal="center" wrapText="1"/>
    </xf>
    <xf numFmtId="166" fontId="11" fillId="2" borderId="0" xfId="1" applyNumberFormat="1" applyFont="1" applyFill="1" applyAlignment="1">
      <alignment horizontal="right"/>
    </xf>
    <xf numFmtId="3" fontId="13" fillId="2" borderId="0" xfId="0" applyNumberFormat="1" applyFont="1" applyFill="1" applyBorder="1" applyAlignment="1">
      <alignment horizontal="right"/>
    </xf>
    <xf numFmtId="37" fontId="33" fillId="2" borderId="0" xfId="0" applyNumberFormat="1" applyFont="1" applyFill="1" applyBorder="1" applyAlignment="1">
      <alignment horizontal="center"/>
    </xf>
    <xf numFmtId="37" fontId="33" fillId="2" borderId="0" xfId="0" applyNumberFormat="1" applyFont="1" applyFill="1" applyBorder="1" applyAlignment="1">
      <alignment horizontal="right"/>
    </xf>
    <xf numFmtId="164" fontId="11" fillId="2" borderId="0" xfId="0" applyNumberFormat="1" applyFont="1" applyFill="1" applyBorder="1"/>
    <xf numFmtId="37" fontId="34" fillId="2" borderId="0" xfId="0" applyNumberFormat="1" applyFont="1" applyFill="1" applyBorder="1" applyAlignment="1">
      <alignment horizontal="left"/>
    </xf>
    <xf numFmtId="168" fontId="9" fillId="2" borderId="0" xfId="2" applyNumberFormat="1" applyFont="1" applyFill="1" applyBorder="1" applyAlignment="1">
      <alignment horizontal="right" vertical="center"/>
    </xf>
    <xf numFmtId="170" fontId="9" fillId="2" borderId="0" xfId="2" applyNumberFormat="1" applyFont="1" applyFill="1" applyBorder="1" applyAlignment="1">
      <alignment horizontal="right" vertical="center"/>
    </xf>
    <xf numFmtId="169" fontId="9" fillId="2" borderId="0" xfId="2" applyNumberFormat="1" applyFont="1" applyFill="1" applyBorder="1" applyAlignment="1">
      <alignment horizontal="right" vertical="center"/>
    </xf>
    <xf numFmtId="175" fontId="9" fillId="2" borderId="0" xfId="2" applyNumberFormat="1" applyFont="1" applyFill="1" applyBorder="1" applyAlignment="1">
      <alignment horizontal="right"/>
    </xf>
    <xf numFmtId="0" fontId="9" fillId="2" borderId="0" xfId="0" quotePrefix="1" applyFont="1" applyFill="1" applyBorder="1"/>
    <xf numFmtId="37" fontId="33" fillId="2" borderId="0" xfId="0" applyNumberFormat="1" applyFont="1" applyFill="1" applyBorder="1" applyAlignment="1">
      <alignment horizontal="left"/>
    </xf>
    <xf numFmtId="0" fontId="11" fillId="2" borderId="1" xfId="0" quotePrefix="1" applyFont="1" applyFill="1" applyBorder="1" applyAlignment="1">
      <alignment horizontal="right"/>
    </xf>
    <xf numFmtId="0" fontId="13" fillId="2" borderId="0" xfId="0" applyFont="1" applyFill="1" applyAlignment="1">
      <alignment horizontal="right"/>
    </xf>
    <xf numFmtId="0" fontId="36" fillId="2" borderId="0" xfId="0" applyFont="1" applyFill="1"/>
    <xf numFmtId="37" fontId="11" fillId="2" borderId="0" xfId="0" applyNumberFormat="1" applyFont="1" applyFill="1" applyBorder="1" applyAlignment="1">
      <alignment horizontal="right" indent="1"/>
    </xf>
    <xf numFmtId="191" fontId="9" fillId="2" borderId="0" xfId="2" applyNumberFormat="1" applyFont="1" applyFill="1" applyBorder="1" applyAlignment="1">
      <alignment horizontal="right" vertical="center" indent="1"/>
    </xf>
    <xf numFmtId="0" fontId="11" fillId="2" borderId="0" xfId="0" applyFont="1" applyFill="1" applyAlignment="1">
      <alignment horizontal="right" indent="1"/>
    </xf>
    <xf numFmtId="199" fontId="9" fillId="2" borderId="0" xfId="2" applyNumberFormat="1" applyFont="1" applyFill="1" applyBorder="1" applyAlignment="1">
      <alignment horizontal="right" indent="1"/>
    </xf>
    <xf numFmtId="0" fontId="9" fillId="2" borderId="0" xfId="0" applyFont="1" applyFill="1" applyBorder="1" applyAlignment="1">
      <alignment horizontal="center" wrapText="1"/>
    </xf>
    <xf numFmtId="0" fontId="9" fillId="2" borderId="20" xfId="0" applyFont="1" applyFill="1" applyBorder="1"/>
    <xf numFmtId="190" fontId="9" fillId="2" borderId="0" xfId="2" applyNumberFormat="1" applyFont="1" applyFill="1" applyBorder="1" applyAlignment="1">
      <alignment horizontal="right" vertical="center" indent="1"/>
    </xf>
    <xf numFmtId="188" fontId="9" fillId="2" borderId="0" xfId="2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/>
    </xf>
    <xf numFmtId="168" fontId="9" fillId="2" borderId="14" xfId="2" applyNumberFormat="1" applyFont="1" applyFill="1" applyBorder="1" applyAlignment="1">
      <alignment horizontal="right" vertical="center"/>
    </xf>
    <xf numFmtId="5" fontId="9" fillId="2" borderId="0" xfId="0" applyNumberFormat="1" applyFont="1" applyFill="1" applyBorder="1" applyAlignment="1">
      <alignment horizontal="right"/>
    </xf>
    <xf numFmtId="195" fontId="9" fillId="2" borderId="0" xfId="2" applyNumberFormat="1" applyFont="1" applyFill="1" applyBorder="1" applyAlignment="1">
      <alignment horizontal="right" vertical="center"/>
    </xf>
    <xf numFmtId="197" fontId="9" fillId="2" borderId="0" xfId="2" applyNumberFormat="1" applyFont="1" applyFill="1" applyBorder="1" applyAlignment="1">
      <alignment horizontal="right" vertical="center"/>
    </xf>
    <xf numFmtId="195" fontId="9" fillId="2" borderId="14" xfId="2" applyNumberFormat="1" applyFont="1" applyFill="1" applyBorder="1" applyAlignment="1">
      <alignment horizontal="right" vertical="center"/>
    </xf>
    <xf numFmtId="0" fontId="11" fillId="2" borderId="0" xfId="0" quotePrefix="1" applyFont="1" applyFill="1" applyBorder="1" applyAlignment="1">
      <alignment horizontal="right"/>
    </xf>
    <xf numFmtId="0" fontId="11" fillId="2" borderId="0" xfId="0" applyFont="1" applyFill="1" applyAlignment="1">
      <alignment vertical="center"/>
    </xf>
    <xf numFmtId="203" fontId="9" fillId="2" borderId="0" xfId="2" applyNumberFormat="1" applyFont="1" applyFill="1" applyBorder="1" applyAlignment="1">
      <alignment horizontal="right" vertical="center"/>
    </xf>
    <xf numFmtId="203" fontId="9" fillId="2" borderId="0" xfId="2" applyNumberFormat="1" applyFont="1" applyFill="1" applyBorder="1" applyAlignment="1">
      <alignment horizontal="right" vertical="center" indent="1"/>
    </xf>
    <xf numFmtId="203" fontId="9" fillId="2" borderId="0" xfId="2" applyNumberFormat="1" applyFont="1" applyFill="1" applyBorder="1" applyAlignment="1">
      <alignment horizontal="center" vertical="center"/>
    </xf>
    <xf numFmtId="203" fontId="9" fillId="2" borderId="14" xfId="2" applyNumberFormat="1" applyFont="1" applyFill="1" applyBorder="1" applyAlignment="1">
      <alignment horizontal="right" vertical="center" indent="1"/>
    </xf>
    <xf numFmtId="203" fontId="9" fillId="2" borderId="14" xfId="2" applyNumberFormat="1" applyFont="1" applyFill="1" applyBorder="1" applyAlignment="1">
      <alignment horizontal="center" vertical="center"/>
    </xf>
    <xf numFmtId="37" fontId="11" fillId="2" borderId="14" xfId="0" applyNumberFormat="1" applyFont="1" applyFill="1" applyBorder="1" applyAlignment="1">
      <alignment horizontal="left"/>
    </xf>
    <xf numFmtId="203" fontId="9" fillId="2" borderId="14" xfId="2" applyNumberFormat="1" applyFont="1" applyFill="1" applyBorder="1" applyAlignment="1">
      <alignment horizontal="right" vertical="center"/>
    </xf>
    <xf numFmtId="20" fontId="11" fillId="2" borderId="0" xfId="0" applyNumberFormat="1" applyFont="1" applyFill="1" applyAlignment="1">
      <alignment horizontal="left" indent="1"/>
    </xf>
    <xf numFmtId="20" fontId="9" fillId="2" borderId="0" xfId="0" applyNumberFormat="1" applyFont="1" applyFill="1" applyAlignment="1">
      <alignment horizontal="left" indent="1"/>
    </xf>
    <xf numFmtId="20" fontId="11" fillId="2" borderId="0" xfId="0" quotePrefix="1" applyNumberFormat="1" applyFont="1" applyFill="1" applyAlignment="1">
      <alignment horizontal="left" indent="1"/>
    </xf>
    <xf numFmtId="186" fontId="9" fillId="2" borderId="0" xfId="2" applyNumberFormat="1" applyFont="1" applyFill="1" applyBorder="1" applyAlignment="1">
      <alignment horizontal="right" vertical="center"/>
    </xf>
    <xf numFmtId="5" fontId="11" fillId="2" borderId="0" xfId="0" applyNumberFormat="1" applyFont="1" applyFill="1" applyBorder="1" applyAlignment="1">
      <alignment horizontal="right"/>
    </xf>
    <xf numFmtId="3" fontId="31" fillId="2" borderId="0" xfId="0" quotePrefix="1" applyNumberFormat="1" applyFont="1" applyFill="1" applyBorder="1" applyAlignment="1">
      <alignment horizontal="left"/>
    </xf>
    <xf numFmtId="3" fontId="31" fillId="2" borderId="0" xfId="0" applyNumberFormat="1" applyFont="1" applyFill="1" applyBorder="1" applyAlignment="1">
      <alignment horizontal="right"/>
    </xf>
    <xf numFmtId="3" fontId="31" fillId="2" borderId="0" xfId="0" applyNumberFormat="1" applyFont="1" applyFill="1" applyBorder="1"/>
    <xf numFmtId="0" fontId="31" fillId="2" borderId="27" xfId="0" applyFont="1" applyFill="1" applyBorder="1"/>
    <xf numFmtId="3" fontId="31" fillId="2" borderId="0" xfId="0" applyNumberFormat="1" applyFont="1" applyFill="1"/>
    <xf numFmtId="3" fontId="31" fillId="2" borderId="27" xfId="0" applyNumberFormat="1" applyFont="1" applyFill="1" applyBorder="1"/>
    <xf numFmtId="0" fontId="31" fillId="2" borderId="15" xfId="0" applyFont="1" applyFill="1" applyBorder="1"/>
    <xf numFmtId="3" fontId="31" fillId="2" borderId="15" xfId="0" applyNumberFormat="1" applyFont="1" applyFill="1" applyBorder="1"/>
    <xf numFmtId="0" fontId="31" fillId="2" borderId="0" xfId="0" applyFont="1" applyFill="1" applyBorder="1"/>
    <xf numFmtId="0" fontId="31" fillId="2" borderId="0" xfId="0" applyFont="1" applyFill="1"/>
    <xf numFmtId="3" fontId="31" fillId="2" borderId="1" xfId="0" applyNumberFormat="1" applyFont="1" applyFill="1" applyBorder="1"/>
    <xf numFmtId="3" fontId="31" fillId="2" borderId="25" xfId="0" applyNumberFormat="1" applyFont="1" applyFill="1" applyBorder="1"/>
    <xf numFmtId="0" fontId="31" fillId="2" borderId="1" xfId="0" applyFont="1" applyFill="1" applyBorder="1"/>
    <xf numFmtId="0" fontId="31" fillId="2" borderId="25" xfId="0" applyFont="1" applyFill="1" applyBorder="1"/>
    <xf numFmtId="3" fontId="31" fillId="2" borderId="20" xfId="0" applyNumberFormat="1" applyFont="1" applyFill="1" applyBorder="1"/>
    <xf numFmtId="0" fontId="0" fillId="2" borderId="0" xfId="0" applyFill="1" applyAlignment="1">
      <alignment horizontal="right" indent="1"/>
    </xf>
    <xf numFmtId="0" fontId="0" fillId="0" borderId="0" xfId="0" applyAlignment="1">
      <alignment horizontal="right" indent="1"/>
    </xf>
    <xf numFmtId="0" fontId="11" fillId="2" borderId="0" xfId="0" applyFont="1" applyFill="1" applyBorder="1" applyAlignment="1">
      <alignment horizontal="left" wrapText="1"/>
    </xf>
    <xf numFmtId="0" fontId="11" fillId="2" borderId="0" xfId="0" applyFont="1" applyFill="1" applyBorder="1" applyAlignment="1">
      <alignment horizontal="right" wrapText="1"/>
    </xf>
    <xf numFmtId="199" fontId="9" fillId="0" borderId="0" xfId="2" applyNumberFormat="1" applyFont="1" applyFill="1" applyBorder="1" applyAlignment="1"/>
    <xf numFmtId="199" fontId="9" fillId="2" borderId="0" xfId="2" applyNumberFormat="1" applyFont="1" applyFill="1" applyBorder="1" applyAlignment="1"/>
    <xf numFmtId="3" fontId="11" fillId="0" borderId="9" xfId="0" applyNumberFormat="1" applyFont="1" applyFill="1" applyBorder="1" applyAlignment="1">
      <alignment horizontal="right"/>
    </xf>
    <xf numFmtId="3" fontId="11" fillId="0" borderId="6" xfId="0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0" fontId="11" fillId="0" borderId="0" xfId="0" applyFont="1" applyFill="1"/>
    <xf numFmtId="176" fontId="27" fillId="2" borderId="0" xfId="2" applyNumberFormat="1" applyFont="1" applyFill="1" applyBorder="1" applyAlignment="1">
      <alignment horizontal="center" vertical="center"/>
    </xf>
    <xf numFmtId="179" fontId="28" fillId="2" borderId="0" xfId="2" applyNumberFormat="1" applyFont="1" applyFill="1" applyBorder="1" applyAlignment="1">
      <alignment horizontal="center" vertical="center"/>
    </xf>
    <xf numFmtId="192" fontId="9" fillId="2" borderId="0" xfId="2" applyNumberFormat="1" applyFont="1" applyFill="1" applyBorder="1" applyAlignment="1">
      <alignment horizontal="center"/>
    </xf>
    <xf numFmtId="0" fontId="38" fillId="0" borderId="0" xfId="0" applyFont="1"/>
    <xf numFmtId="0" fontId="39" fillId="0" borderId="0" xfId="0" applyFont="1"/>
    <xf numFmtId="0" fontId="39" fillId="0" borderId="0" xfId="0" applyFont="1" applyAlignment="1">
      <alignment horizontal="left" indent="2"/>
    </xf>
    <xf numFmtId="0" fontId="39" fillId="0" borderId="0" xfId="0" applyFont="1" applyAlignment="1">
      <alignment horizontal="center"/>
    </xf>
    <xf numFmtId="0" fontId="11" fillId="2" borderId="37" xfId="0" applyFont="1" applyFill="1" applyBorder="1"/>
    <xf numFmtId="0" fontId="11" fillId="2" borderId="38" xfId="0" applyFont="1" applyFill="1" applyBorder="1" applyAlignment="1">
      <alignment horizontal="left"/>
    </xf>
    <xf numFmtId="0" fontId="11" fillId="2" borderId="37" xfId="0" applyFont="1" applyFill="1" applyBorder="1" applyAlignment="1"/>
    <xf numFmtId="0" fontId="11" fillId="2" borderId="39" xfId="0" applyFont="1" applyFill="1" applyBorder="1" applyAlignment="1">
      <alignment horizontal="left"/>
    </xf>
    <xf numFmtId="0" fontId="11" fillId="2" borderId="24" xfId="0" applyFont="1" applyFill="1" applyBorder="1"/>
    <xf numFmtId="0" fontId="15" fillId="2" borderId="39" xfId="0" applyFont="1" applyFill="1" applyBorder="1" applyAlignment="1">
      <alignment horizontal="left"/>
    </xf>
    <xf numFmtId="3" fontId="31" fillId="2" borderId="1" xfId="0" applyNumberFormat="1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41" fontId="9" fillId="2" borderId="0" xfId="2" applyNumberFormat="1" applyFont="1" applyFill="1" applyBorder="1" applyAlignment="1">
      <alignment horizontal="center"/>
    </xf>
    <xf numFmtId="41" fontId="11" fillId="2" borderId="0" xfId="0" applyNumberFormat="1" applyFont="1" applyFill="1" applyAlignment="1">
      <alignment horizontal="center"/>
    </xf>
    <xf numFmtId="6" fontId="0" fillId="0" borderId="0" xfId="0" applyNumberFormat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Fill="1"/>
    <xf numFmtId="0" fontId="6" fillId="0" borderId="0" xfId="0" applyFont="1" applyFill="1"/>
    <xf numFmtId="41" fontId="11" fillId="0" borderId="0" xfId="0" applyNumberFormat="1" applyFont="1" applyAlignment="1">
      <alignment horizontal="right"/>
    </xf>
    <xf numFmtId="41" fontId="11" fillId="0" borderId="0" xfId="0" applyNumberFormat="1" applyFont="1"/>
    <xf numFmtId="0" fontId="37" fillId="0" borderId="0" xfId="0" applyFont="1"/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left" indent="2"/>
    </xf>
    <xf numFmtId="0" fontId="11" fillId="0" borderId="1" xfId="0" applyFont="1" applyBorder="1" applyAlignment="1">
      <alignment horizontal="left"/>
    </xf>
    <xf numFmtId="38" fontId="9" fillId="2" borderId="0" xfId="0" applyNumberFormat="1" applyFont="1" applyFill="1" applyBorder="1" applyAlignment="1">
      <alignment horizontal="right"/>
    </xf>
    <xf numFmtId="38" fontId="9" fillId="0" borderId="27" xfId="0" applyNumberFormat="1" applyFont="1" applyFill="1" applyBorder="1"/>
    <xf numFmtId="38" fontId="9" fillId="0" borderId="25" xfId="0" applyNumberFormat="1" applyFont="1" applyFill="1" applyBorder="1"/>
    <xf numFmtId="38" fontId="9" fillId="0" borderId="15" xfId="0" applyNumberFormat="1" applyFont="1" applyFill="1" applyBorder="1"/>
    <xf numFmtId="38" fontId="9" fillId="0" borderId="0" xfId="0" applyNumberFormat="1" applyFont="1" applyFill="1" applyBorder="1"/>
    <xf numFmtId="38" fontId="9" fillId="0" borderId="1" xfId="0" applyNumberFormat="1" applyFont="1" applyFill="1" applyBorder="1"/>
    <xf numFmtId="3" fontId="9" fillId="0" borderId="0" xfId="0" quotePrefix="1" applyNumberFormat="1" applyFont="1" applyFill="1" applyBorder="1" applyAlignment="1">
      <alignment horizontal="left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Border="1"/>
    <xf numFmtId="0" fontId="9" fillId="0" borderId="15" xfId="0" applyFont="1" applyFill="1" applyBorder="1"/>
    <xf numFmtId="3" fontId="9" fillId="0" borderId="0" xfId="0" applyNumberFormat="1" applyFont="1" applyFill="1"/>
    <xf numFmtId="3" fontId="9" fillId="0" borderId="1" xfId="0" quotePrefix="1" applyNumberFormat="1" applyFont="1" applyFill="1" applyBorder="1" applyAlignment="1">
      <alignment horizontal="left"/>
    </xf>
    <xf numFmtId="3" fontId="9" fillId="0" borderId="1" xfId="0" applyNumberFormat="1" applyFont="1" applyFill="1" applyBorder="1"/>
    <xf numFmtId="3" fontId="9" fillId="0" borderId="25" xfId="0" applyNumberFormat="1" applyFont="1" applyFill="1" applyBorder="1"/>
    <xf numFmtId="3" fontId="9" fillId="0" borderId="15" xfId="0" applyNumberFormat="1" applyFont="1" applyFill="1" applyBorder="1"/>
    <xf numFmtId="0" fontId="9" fillId="0" borderId="0" xfId="0" applyFont="1" applyFill="1"/>
    <xf numFmtId="0" fontId="9" fillId="0" borderId="0" xfId="0" applyFont="1" applyFill="1" applyBorder="1"/>
    <xf numFmtId="3" fontId="9" fillId="0" borderId="0" xfId="0" applyNumberFormat="1" applyFont="1" applyFill="1" applyBorder="1" applyAlignment="1">
      <alignment horizontal="left"/>
    </xf>
    <xf numFmtId="3" fontId="9" fillId="0" borderId="27" xfId="0" applyNumberFormat="1" applyFont="1" applyFill="1" applyBorder="1"/>
    <xf numFmtId="0" fontId="9" fillId="0" borderId="1" xfId="0" applyFont="1" applyFill="1" applyBorder="1"/>
    <xf numFmtId="3" fontId="9" fillId="0" borderId="0" xfId="0" applyNumberFormat="1" applyFont="1" applyFill="1" applyAlignment="1">
      <alignment horizontal="right"/>
    </xf>
    <xf numFmtId="3" fontId="9" fillId="0" borderId="1" xfId="0" applyNumberFormat="1" applyFont="1" applyFill="1" applyBorder="1" applyAlignment="1">
      <alignment horizontal="left"/>
    </xf>
    <xf numFmtId="0" fontId="9" fillId="0" borderId="27" xfId="0" applyFont="1" applyFill="1" applyBorder="1"/>
    <xf numFmtId="0" fontId="11" fillId="0" borderId="1" xfId="0" applyFont="1" applyBorder="1"/>
    <xf numFmtId="0" fontId="11" fillId="2" borderId="40" xfId="0" applyFont="1" applyFill="1" applyBorder="1"/>
    <xf numFmtId="3" fontId="31" fillId="2" borderId="0" xfId="0" applyNumberFormat="1" applyFont="1" applyFill="1" applyBorder="1" applyAlignment="1">
      <alignment horizontal="left"/>
    </xf>
    <xf numFmtId="3" fontId="31" fillId="2" borderId="1" xfId="0" applyNumberFormat="1" applyFont="1" applyFill="1" applyBorder="1" applyAlignment="1">
      <alignment horizontal="left"/>
    </xf>
    <xf numFmtId="0" fontId="11" fillId="3" borderId="0" xfId="0" applyFont="1" applyFill="1" applyBorder="1" applyAlignment="1">
      <alignment horizontal="centerContinuous"/>
    </xf>
    <xf numFmtId="0" fontId="11" fillId="3" borderId="20" xfId="0" applyFont="1" applyFill="1" applyBorder="1" applyAlignment="1">
      <alignment horizontal="centerContinuous"/>
    </xf>
    <xf numFmtId="15" fontId="11" fillId="3" borderId="1" xfId="0" quotePrefix="1" applyNumberFormat="1" applyFont="1" applyFill="1" applyBorder="1" applyAlignment="1">
      <alignment horizontal="centerContinuous"/>
    </xf>
    <xf numFmtId="3" fontId="11" fillId="2" borderId="0" xfId="0" applyNumberFormat="1" applyFont="1" applyFill="1" applyBorder="1" applyAlignment="1">
      <alignment horizontal="left"/>
    </xf>
    <xf numFmtId="38" fontId="11" fillId="2" borderId="0" xfId="0" applyNumberFormat="1" applyFont="1" applyFill="1" applyAlignment="1">
      <alignment horizontal="right"/>
    </xf>
    <xf numFmtId="178" fontId="9" fillId="2" borderId="0" xfId="2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 vertical="center"/>
    </xf>
    <xf numFmtId="3" fontId="31" fillId="2" borderId="1" xfId="0" applyNumberFormat="1" applyFont="1" applyFill="1" applyBorder="1" applyAlignment="1">
      <alignment horizontal="right"/>
    </xf>
    <xf numFmtId="0" fontId="31" fillId="2" borderId="0" xfId="0" applyFont="1" applyFill="1" applyAlignment="1">
      <alignment horizontal="right"/>
    </xf>
    <xf numFmtId="0" fontId="31" fillId="2" borderId="1" xfId="0" applyFont="1" applyFill="1" applyBorder="1" applyAlignment="1">
      <alignment horizontal="right"/>
    </xf>
    <xf numFmtId="0" fontId="0" fillId="0" borderId="0" xfId="0" applyBorder="1" applyAlignment="1">
      <alignment horizontal="centerContinuous"/>
    </xf>
    <xf numFmtId="0" fontId="31" fillId="2" borderId="20" xfId="0" applyFont="1" applyFill="1" applyBorder="1" applyAlignment="1">
      <alignment horizontal="right"/>
    </xf>
    <xf numFmtId="169" fontId="9" fillId="2" borderId="0" xfId="2" applyNumberFormat="1" applyFont="1" applyFill="1" applyBorder="1" applyAlignment="1">
      <alignment horizontal="right"/>
    </xf>
    <xf numFmtId="168" fontId="9" fillId="2" borderId="0" xfId="2" applyNumberFormat="1" applyFont="1" applyFill="1" applyBorder="1" applyAlignment="1">
      <alignment horizontal="right"/>
    </xf>
    <xf numFmtId="170" fontId="9" fillId="2" borderId="0" xfId="2" applyNumberFormat="1" applyFont="1" applyFill="1" applyBorder="1" applyAlignment="1">
      <alignment horizontal="right"/>
    </xf>
    <xf numFmtId="41" fontId="9" fillId="2" borderId="0" xfId="2" applyNumberFormat="1" applyFont="1" applyFill="1" applyBorder="1" applyAlignment="1">
      <alignment horizontal="right"/>
    </xf>
    <xf numFmtId="168" fontId="9" fillId="2" borderId="14" xfId="2" applyNumberFormat="1" applyFont="1" applyFill="1" applyBorder="1" applyAlignment="1">
      <alignment horizontal="right"/>
    </xf>
    <xf numFmtId="41" fontId="27" fillId="2" borderId="0" xfId="2" applyNumberFormat="1" applyFont="1" applyFill="1" applyBorder="1" applyAlignment="1">
      <alignment horizontal="right" vertical="center"/>
    </xf>
    <xf numFmtId="38" fontId="9" fillId="2" borderId="20" xfId="0" applyNumberFormat="1" applyFont="1" applyFill="1" applyBorder="1" applyAlignment="1">
      <alignment horizontal="left"/>
    </xf>
    <xf numFmtId="38" fontId="9" fillId="2" borderId="0" xfId="0" quotePrefix="1" applyNumberFormat="1" applyFont="1" applyFill="1" applyBorder="1" applyAlignment="1">
      <alignment horizontal="right"/>
    </xf>
    <xf numFmtId="38" fontId="9" fillId="2" borderId="1" xfId="0" quotePrefix="1" applyNumberFormat="1" applyFont="1" applyFill="1" applyBorder="1" applyAlignment="1">
      <alignment horizontal="right"/>
    </xf>
    <xf numFmtId="168" fontId="9" fillId="2" borderId="0" xfId="2" applyNumberFormat="1" applyFont="1" applyFill="1" applyBorder="1" applyAlignment="1">
      <alignment vertical="center"/>
    </xf>
    <xf numFmtId="3" fontId="11" fillId="2" borderId="20" xfId="0" applyNumberFormat="1" applyFont="1" applyFill="1" applyBorder="1" applyAlignment="1">
      <alignment horizontal="right"/>
    </xf>
    <xf numFmtId="3" fontId="11" fillId="2" borderId="0" xfId="0" applyNumberFormat="1" applyFont="1" applyFill="1" applyAlignment="1">
      <alignment horizontal="left"/>
    </xf>
    <xf numFmtId="3" fontId="11" fillId="2" borderId="0" xfId="0" applyNumberFormat="1" applyFont="1" applyFill="1" applyAlignment="1">
      <alignment horizontal="right"/>
    </xf>
    <xf numFmtId="0" fontId="11" fillId="2" borderId="20" xfId="0" applyFont="1" applyFill="1" applyBorder="1"/>
    <xf numFmtId="0" fontId="11" fillId="2" borderId="20" xfId="0" applyFont="1" applyFill="1" applyBorder="1" applyAlignment="1">
      <alignment horizontal="right"/>
    </xf>
    <xf numFmtId="0" fontId="11" fillId="3" borderId="2" xfId="0" applyFont="1" applyFill="1" applyBorder="1" applyAlignment="1"/>
    <xf numFmtId="3" fontId="9" fillId="2" borderId="0" xfId="0" applyNumberFormat="1" applyFont="1" applyFill="1" applyAlignment="1">
      <alignment horizontal="left"/>
    </xf>
    <xf numFmtId="0" fontId="9" fillId="2" borderId="0" xfId="0" applyNumberFormat="1" applyFont="1" applyFill="1" applyBorder="1" applyAlignment="1">
      <alignment horizontal="left"/>
    </xf>
    <xf numFmtId="207" fontId="9" fillId="2" borderId="0" xfId="2" applyNumberFormat="1" applyFont="1" applyFill="1" applyBorder="1" applyAlignment="1">
      <alignment horizontal="right" vertical="center"/>
    </xf>
    <xf numFmtId="0" fontId="31" fillId="2" borderId="0" xfId="0" quotePrefix="1" applyFont="1" applyFill="1" applyAlignment="1">
      <alignment horizontal="right"/>
    </xf>
    <xf numFmtId="3" fontId="31" fillId="2" borderId="0" xfId="0" applyNumberFormat="1" applyFont="1" applyFill="1" applyAlignment="1">
      <alignment horizontal="right"/>
    </xf>
    <xf numFmtId="3" fontId="31" fillId="2" borderId="20" xfId="0" applyNumberFormat="1" applyFont="1" applyFill="1" applyBorder="1" applyAlignment="1">
      <alignment horizontal="right"/>
    </xf>
    <xf numFmtId="0" fontId="31" fillId="2" borderId="20" xfId="0" quotePrefix="1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0" fontId="11" fillId="2" borderId="41" xfId="0" applyFont="1" applyFill="1" applyBorder="1" applyAlignment="1">
      <alignment horizontal="right"/>
    </xf>
    <xf numFmtId="3" fontId="9" fillId="2" borderId="20" xfId="0" applyNumberFormat="1" applyFont="1" applyFill="1" applyBorder="1"/>
    <xf numFmtId="3" fontId="9" fillId="0" borderId="20" xfId="0" applyNumberFormat="1" applyFont="1" applyFill="1" applyBorder="1"/>
    <xf numFmtId="0" fontId="9" fillId="0" borderId="20" xfId="0" applyFont="1" applyFill="1" applyBorder="1"/>
    <xf numFmtId="3" fontId="9" fillId="2" borderId="20" xfId="0" applyNumberFormat="1" applyFont="1" applyFill="1" applyBorder="1" applyAlignment="1">
      <alignment horizontal="right"/>
    </xf>
    <xf numFmtId="3" fontId="9" fillId="0" borderId="1" xfId="0" quotePrefix="1" applyNumberFormat="1" applyFont="1" applyFill="1" applyBorder="1" applyAlignment="1">
      <alignment horizontal="right"/>
    </xf>
    <xf numFmtId="3" fontId="9" fillId="0" borderId="0" xfId="0" quotePrefix="1" applyNumberFormat="1" applyFont="1" applyFill="1" applyBorder="1" applyAlignment="1">
      <alignment horizontal="right"/>
    </xf>
    <xf numFmtId="170" fontId="9" fillId="2" borderId="0" xfId="2" applyNumberFormat="1" applyFont="1" applyFill="1" applyBorder="1" applyAlignment="1">
      <alignment vertical="center"/>
    </xf>
    <xf numFmtId="169" fontId="9" fillId="2" borderId="0" xfId="2" applyNumberFormat="1" applyFont="1" applyFill="1" applyBorder="1" applyAlignment="1">
      <alignment vertical="center"/>
    </xf>
    <xf numFmtId="170" fontId="9" fillId="2" borderId="1" xfId="2" applyNumberFormat="1" applyFont="1" applyFill="1" applyBorder="1" applyAlignment="1">
      <alignment vertical="center"/>
    </xf>
    <xf numFmtId="168" fontId="9" fillId="2" borderId="14" xfId="2" applyNumberFormat="1" applyFont="1" applyFill="1" applyBorder="1" applyAlignment="1">
      <alignment vertical="center"/>
    </xf>
    <xf numFmtId="188" fontId="9" fillId="2" borderId="0" xfId="2" applyNumberFormat="1" applyFont="1" applyFill="1" applyBorder="1" applyAlignment="1">
      <alignment vertical="center"/>
    </xf>
    <xf numFmtId="38" fontId="9" fillId="2" borderId="0" xfId="0" applyNumberFormat="1" applyFont="1" applyFill="1" applyAlignment="1">
      <alignment horizontal="right"/>
    </xf>
    <xf numFmtId="38" fontId="9" fillId="2" borderId="1" xfId="0" applyNumberFormat="1" applyFont="1" applyFill="1" applyBorder="1" applyAlignment="1">
      <alignment horizontal="right"/>
    </xf>
    <xf numFmtId="38" fontId="9" fillId="0" borderId="0" xfId="0" applyNumberFormat="1" applyFont="1" applyFill="1" applyAlignment="1">
      <alignment horizontal="right"/>
    </xf>
    <xf numFmtId="38" fontId="9" fillId="0" borderId="1" xfId="0" applyNumberFormat="1" applyFont="1" applyFill="1" applyBorder="1" applyAlignment="1">
      <alignment horizontal="right"/>
    </xf>
    <xf numFmtId="38" fontId="9" fillId="0" borderId="0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/>
    <xf numFmtId="3" fontId="9" fillId="2" borderId="0" xfId="0" applyNumberFormat="1" applyFont="1" applyFill="1" applyBorder="1" applyAlignment="1"/>
    <xf numFmtId="38" fontId="11" fillId="2" borderId="1" xfId="0" applyNumberFormat="1" applyFont="1" applyFill="1" applyBorder="1" applyAlignment="1">
      <alignment horizontal="right"/>
    </xf>
    <xf numFmtId="38" fontId="9" fillId="2" borderId="20" xfId="0" quotePrefix="1" applyNumberFormat="1" applyFont="1" applyFill="1" applyBorder="1" applyAlignment="1">
      <alignment horizontal="right"/>
    </xf>
    <xf numFmtId="0" fontId="44" fillId="2" borderId="0" xfId="0" applyFont="1" applyFill="1"/>
    <xf numFmtId="0" fontId="36" fillId="2" borderId="0" xfId="0" applyFont="1" applyFill="1" applyBorder="1"/>
    <xf numFmtId="0" fontId="36" fillId="2" borderId="0" xfId="0" quotePrefix="1" applyFont="1" applyFill="1" applyBorder="1"/>
    <xf numFmtId="164" fontId="36" fillId="2" borderId="0" xfId="0" applyNumberFormat="1" applyFont="1" applyFill="1" applyBorder="1"/>
    <xf numFmtId="0" fontId="44" fillId="2" borderId="0" xfId="0" applyFont="1" applyFill="1" applyBorder="1"/>
    <xf numFmtId="0" fontId="41" fillId="0" borderId="0" xfId="0" applyFont="1"/>
    <xf numFmtId="0" fontId="44" fillId="0" borderId="0" xfId="0" applyFont="1"/>
    <xf numFmtId="0" fontId="42" fillId="0" borderId="0" xfId="0" applyFont="1"/>
    <xf numFmtId="0" fontId="36" fillId="0" borderId="0" xfId="0" applyFont="1"/>
    <xf numFmtId="3" fontId="44" fillId="0" borderId="0" xfId="0" applyNumberFormat="1" applyFont="1"/>
    <xf numFmtId="6" fontId="44" fillId="0" borderId="0" xfId="0" applyNumberFormat="1" applyFont="1"/>
    <xf numFmtId="0" fontId="36" fillId="2" borderId="0" xfId="0" applyFont="1" applyFill="1" applyBorder="1" applyAlignment="1">
      <alignment horizontal="center"/>
    </xf>
    <xf numFmtId="0" fontId="36" fillId="2" borderId="0" xfId="0" applyFont="1" applyFill="1" applyBorder="1" applyAlignment="1"/>
    <xf numFmtId="3" fontId="36" fillId="2" borderId="0" xfId="0" applyNumberFormat="1" applyFont="1" applyFill="1" applyBorder="1"/>
    <xf numFmtId="0" fontId="43" fillId="2" borderId="0" xfId="0" applyFont="1" applyFill="1"/>
    <xf numFmtId="0" fontId="43" fillId="2" borderId="0" xfId="0" applyFont="1" applyFill="1" applyBorder="1"/>
    <xf numFmtId="3" fontId="43" fillId="2" borderId="0" xfId="0" applyNumberFormat="1" applyFont="1" applyFill="1" applyBorder="1"/>
    <xf numFmtId="164" fontId="43" fillId="2" borderId="0" xfId="0" applyNumberFormat="1" applyFont="1" applyFill="1" applyBorder="1"/>
    <xf numFmtId="3" fontId="36" fillId="2" borderId="0" xfId="0" applyNumberFormat="1" applyFont="1" applyFill="1"/>
    <xf numFmtId="0" fontId="40" fillId="2" borderId="0" xfId="0" applyFont="1" applyFill="1" applyBorder="1" applyAlignment="1">
      <alignment horizontal="right"/>
    </xf>
    <xf numFmtId="37" fontId="35" fillId="2" borderId="0" xfId="0" applyNumberFormat="1" applyFont="1" applyFill="1" applyBorder="1" applyAlignment="1">
      <alignment vertical="center"/>
    </xf>
    <xf numFmtId="0" fontId="43" fillId="2" borderId="0" xfId="0" applyFont="1" applyFill="1" applyBorder="1" applyAlignment="1">
      <alignment horizontal="center" vertical="center"/>
    </xf>
    <xf numFmtId="3" fontId="36" fillId="2" borderId="0" xfId="0" applyNumberFormat="1" applyFont="1" applyFill="1" applyBorder="1" applyAlignment="1">
      <alignment horizontal="center"/>
    </xf>
    <xf numFmtId="3" fontId="36" fillId="2" borderId="0" xfId="0" applyNumberFormat="1" applyFont="1" applyFill="1" applyBorder="1" applyAlignment="1">
      <alignment horizontal="right"/>
    </xf>
    <xf numFmtId="3" fontId="36" fillId="2" borderId="0" xfId="0" applyNumberFormat="1" applyFont="1" applyFill="1" applyBorder="1" applyAlignment="1"/>
    <xf numFmtId="3" fontId="11" fillId="2" borderId="1" xfId="0" applyNumberFormat="1" applyFont="1" applyFill="1" applyBorder="1" applyAlignment="1">
      <alignment horizontal="right"/>
    </xf>
    <xf numFmtId="0" fontId="24" fillId="2" borderId="42" xfId="0" applyFont="1" applyFill="1" applyBorder="1" applyAlignment="1">
      <alignment horizontal="center" vertical="center"/>
    </xf>
    <xf numFmtId="0" fontId="24" fillId="2" borderId="20" xfId="0" applyFont="1" applyFill="1" applyBorder="1" applyAlignment="1">
      <alignment horizontal="center" vertical="center"/>
    </xf>
    <xf numFmtId="0" fontId="24" fillId="2" borderId="27" xfId="0" applyFont="1" applyFill="1" applyBorder="1" applyAlignment="1">
      <alignment horizontal="center" vertical="center"/>
    </xf>
    <xf numFmtId="0" fontId="24" fillId="2" borderId="41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15" xfId="0" applyFont="1" applyFill="1" applyBorder="1" applyAlignment="1">
      <alignment horizontal="center" vertical="center"/>
    </xf>
    <xf numFmtId="0" fontId="24" fillId="2" borderId="29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25" xfId="0" applyFont="1" applyFill="1" applyBorder="1" applyAlignment="1">
      <alignment horizontal="center" vertical="center"/>
    </xf>
    <xf numFmtId="0" fontId="25" fillId="2" borderId="41" xfId="0" applyFont="1" applyFill="1" applyBorder="1" applyAlignment="1">
      <alignment horizontal="left" vertical="center" wrapText="1" indent="1"/>
    </xf>
    <xf numFmtId="0" fontId="25" fillId="2" borderId="0" xfId="0" applyFont="1" applyFill="1" applyBorder="1" applyAlignment="1">
      <alignment horizontal="left" vertical="center" wrapText="1" indent="1"/>
    </xf>
    <xf numFmtId="0" fontId="20" fillId="2" borderId="0" xfId="0" applyFont="1" applyFill="1" applyBorder="1" applyAlignment="1">
      <alignment horizontal="center"/>
    </xf>
    <xf numFmtId="0" fontId="20" fillId="2" borderId="0" xfId="0" applyFont="1" applyFill="1" applyAlignment="1">
      <alignment horizontal="center"/>
    </xf>
    <xf numFmtId="0" fontId="21" fillId="2" borderId="0" xfId="0" applyFont="1" applyFill="1" applyAlignment="1">
      <alignment horizontal="center"/>
    </xf>
    <xf numFmtId="0" fontId="11" fillId="2" borderId="0" xfId="0" quotePrefix="1" applyFont="1" applyFill="1" applyBorder="1" applyAlignment="1">
      <alignment horizontal="center"/>
    </xf>
    <xf numFmtId="0" fontId="11" fillId="2" borderId="43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43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20" xfId="0" quotePrefix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1" xfId="0" quotePrefix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0" xfId="0" applyFont="1" applyFill="1"/>
    <xf numFmtId="0" fontId="11" fillId="2" borderId="1" xfId="0" applyFont="1" applyFill="1" applyBorder="1" applyAlignment="1">
      <alignment horizontal="left"/>
    </xf>
    <xf numFmtId="0" fontId="11" fillId="2" borderId="20" xfId="0" applyFont="1" applyFill="1" applyBorder="1" applyAlignment="1">
      <alignment horizontal="left"/>
    </xf>
    <xf numFmtId="0" fontId="11" fillId="2" borderId="0" xfId="0" applyFont="1" applyFill="1" applyAlignment="1">
      <alignment horizontal="left"/>
    </xf>
    <xf numFmtId="0" fontId="11" fillId="2" borderId="44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45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9" fillId="2" borderId="44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15" fontId="11" fillId="3" borderId="1" xfId="0" quotePrefix="1" applyNumberFormat="1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44" xfId="0" applyFont="1" applyFill="1" applyBorder="1" applyAlignment="1">
      <alignment horizontal="center" vertical="center"/>
    </xf>
    <xf numFmtId="0" fontId="11" fillId="2" borderId="46" xfId="0" applyFont="1" applyFill="1" applyBorder="1" applyAlignment="1">
      <alignment horizontal="center"/>
    </xf>
    <xf numFmtId="0" fontId="11" fillId="2" borderId="47" xfId="0" applyFont="1" applyFill="1" applyBorder="1" applyAlignment="1">
      <alignment horizontal="center"/>
    </xf>
    <xf numFmtId="0" fontId="11" fillId="2" borderId="48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68" fontId="28" fillId="2" borderId="0" xfId="2" applyNumberFormat="1" applyFont="1" applyFill="1" applyBorder="1" applyAlignment="1">
      <alignment horizontal="right" vertical="center" indent="3"/>
    </xf>
    <xf numFmtId="168" fontId="28" fillId="2" borderId="0" xfId="2" applyNumberFormat="1" applyFont="1" applyFill="1" applyBorder="1" applyAlignment="1">
      <alignment horizontal="right" vertical="center"/>
    </xf>
    <xf numFmtId="169" fontId="9" fillId="2" borderId="0" xfId="2" applyNumberFormat="1" applyFont="1" applyFill="1" applyBorder="1" applyAlignment="1">
      <alignment horizontal="right" vertical="center"/>
    </xf>
    <xf numFmtId="206" fontId="9" fillId="2" borderId="0" xfId="2" applyNumberFormat="1" applyFont="1" applyFill="1" applyBorder="1" applyAlignment="1">
      <alignment horizontal="right" vertical="center"/>
    </xf>
    <xf numFmtId="205" fontId="27" fillId="0" borderId="0" xfId="2" applyNumberFormat="1" applyFont="1" applyAlignment="1">
      <alignment horizontal="right" vertical="center"/>
    </xf>
    <xf numFmtId="38" fontId="9" fillId="2" borderId="0" xfId="0" applyNumberFormat="1" applyFont="1" applyFill="1" applyBorder="1" applyAlignment="1">
      <alignment horizontal="right" indent="3"/>
    </xf>
    <xf numFmtId="170" fontId="27" fillId="2" borderId="0" xfId="2" applyNumberFormat="1" applyFont="1" applyFill="1" applyBorder="1" applyAlignment="1">
      <alignment horizontal="right" vertical="center" indent="3"/>
    </xf>
    <xf numFmtId="204" fontId="9" fillId="2" borderId="0" xfId="2" applyNumberFormat="1" applyFont="1" applyFill="1" applyBorder="1" applyAlignment="1">
      <alignment horizontal="right" vertical="center"/>
    </xf>
    <xf numFmtId="38" fontId="9" fillId="2" borderId="0" xfId="0" applyNumberFormat="1" applyFont="1" applyFill="1" applyBorder="1" applyAlignment="1">
      <alignment horizontal="right"/>
    </xf>
    <xf numFmtId="170" fontId="9" fillId="2" borderId="0" xfId="2" applyNumberFormat="1" applyFont="1" applyFill="1" applyBorder="1" applyAlignment="1">
      <alignment horizontal="right" vertical="center" indent="3"/>
    </xf>
    <xf numFmtId="171" fontId="9" fillId="2" borderId="0" xfId="2" applyNumberFormat="1" applyFont="1" applyFill="1" applyBorder="1" applyAlignment="1">
      <alignment horizontal="right" vertical="center" indent="3"/>
    </xf>
    <xf numFmtId="168" fontId="9" fillId="2" borderId="0" xfId="2" applyNumberFormat="1" applyFont="1" applyFill="1" applyBorder="1" applyAlignment="1">
      <alignment horizontal="right" vertical="center" indent="3"/>
    </xf>
    <xf numFmtId="0" fontId="12" fillId="2" borderId="1" xfId="0" applyFont="1" applyFill="1" applyBorder="1" applyAlignment="1">
      <alignment horizontal="center"/>
    </xf>
    <xf numFmtId="38" fontId="11" fillId="2" borderId="20" xfId="0" applyNumberFormat="1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15" fontId="9" fillId="3" borderId="1" xfId="0" quotePrefix="1" applyNumberFormat="1" applyFont="1" applyFill="1" applyBorder="1" applyAlignment="1">
      <alignment horizontal="center"/>
    </xf>
    <xf numFmtId="0" fontId="9" fillId="3" borderId="2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202" fontId="9" fillId="2" borderId="0" xfId="2" applyNumberFormat="1" applyFont="1" applyFill="1" applyBorder="1" applyAlignment="1">
      <alignment horizontal="right" vertical="center" indent="2"/>
    </xf>
    <xf numFmtId="37" fontId="11" fillId="2" borderId="0" xfId="0" applyNumberFormat="1" applyFont="1" applyFill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36" xfId="0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11" fillId="2" borderId="0" xfId="0" applyNumberFormat="1" applyFont="1" applyFill="1" applyAlignment="1">
      <alignment horizontal="right"/>
    </xf>
    <xf numFmtId="3" fontId="11" fillId="2" borderId="20" xfId="0" applyNumberFormat="1" applyFont="1" applyFill="1" applyBorder="1" applyAlignment="1">
      <alignment horizontal="right"/>
    </xf>
    <xf numFmtId="3" fontId="11" fillId="2" borderId="1" xfId="0" applyNumberFormat="1" applyFont="1" applyFill="1" applyBorder="1" applyAlignment="1">
      <alignment horizontal="right"/>
    </xf>
    <xf numFmtId="176" fontId="27" fillId="2" borderId="0" xfId="2" applyNumberFormat="1" applyFont="1" applyFill="1" applyBorder="1" applyAlignment="1">
      <alignment horizontal="center" vertical="center"/>
    </xf>
    <xf numFmtId="179" fontId="28" fillId="2" borderId="0" xfId="2" applyNumberFormat="1" applyFont="1" applyFill="1" applyBorder="1" applyAlignment="1">
      <alignment horizontal="center" vertical="center"/>
    </xf>
    <xf numFmtId="180" fontId="27" fillId="0" borderId="0" xfId="2" applyNumberFormat="1" applyFont="1" applyAlignment="1">
      <alignment horizontal="center" vertical="center"/>
    </xf>
    <xf numFmtId="192" fontId="9" fillId="2" borderId="0" xfId="2" applyNumberFormat="1" applyFont="1" applyFill="1" applyBorder="1" applyAlignment="1">
      <alignment horizontal="center"/>
    </xf>
    <xf numFmtId="193" fontId="9" fillId="2" borderId="0" xfId="2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178" fontId="9" fillId="2" borderId="0" xfId="2" applyNumberFormat="1" applyFont="1" applyFill="1" applyBorder="1" applyAlignment="1">
      <alignment horizontal="center"/>
    </xf>
    <xf numFmtId="175" fontId="9" fillId="2" borderId="0" xfId="2" applyNumberFormat="1" applyFont="1" applyFill="1" applyBorder="1" applyAlignment="1">
      <alignment horizontal="center"/>
    </xf>
    <xf numFmtId="176" fontId="9" fillId="2" borderId="0" xfId="2" applyNumberFormat="1" applyFont="1" applyFill="1" applyBorder="1" applyAlignment="1">
      <alignment horizontal="center"/>
    </xf>
    <xf numFmtId="174" fontId="9" fillId="2" borderId="0" xfId="2" applyNumberFormat="1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19" fillId="2" borderId="1" xfId="0" applyNumberFormat="1" applyFont="1" applyFill="1" applyBorder="1" applyAlignment="1">
      <alignment horizontal="center"/>
    </xf>
    <xf numFmtId="3" fontId="9" fillId="2" borderId="20" xfId="0" applyNumberFormat="1" applyFont="1" applyFill="1" applyBorder="1" applyAlignment="1">
      <alignment horizontal="left"/>
    </xf>
    <xf numFmtId="17" fontId="11" fillId="2" borderId="12" xfId="0" quotePrefix="1" applyNumberFormat="1" applyFont="1" applyFill="1" applyBorder="1" applyAlignment="1">
      <alignment horizontal="center"/>
    </xf>
    <xf numFmtId="17" fontId="11" fillId="2" borderId="36" xfId="0" quotePrefix="1" applyNumberFormat="1" applyFont="1" applyFill="1" applyBorder="1" applyAlignment="1">
      <alignment horizontal="center"/>
    </xf>
    <xf numFmtId="17" fontId="11" fillId="2" borderId="12" xfId="0" quotePrefix="1" applyNumberFormat="1" applyFont="1" applyFill="1" applyBorder="1" applyAlignment="1">
      <alignment horizontal="left"/>
    </xf>
    <xf numFmtId="17" fontId="11" fillId="2" borderId="36" xfId="0" quotePrefix="1" applyNumberFormat="1" applyFont="1" applyFill="1" applyBorder="1" applyAlignment="1">
      <alignment horizontal="left"/>
    </xf>
    <xf numFmtId="200" fontId="9" fillId="2" borderId="0" xfId="2" applyNumberFormat="1" applyFont="1" applyFill="1" applyBorder="1" applyAlignment="1">
      <alignment horizontal="right" indent="2"/>
    </xf>
    <xf numFmtId="3" fontId="31" fillId="2" borderId="1" xfId="0" applyNumberFormat="1" applyFont="1" applyFill="1" applyBorder="1" applyAlignment="1">
      <alignment horizontal="center"/>
    </xf>
    <xf numFmtId="3" fontId="31" fillId="2" borderId="20" xfId="0" applyNumberFormat="1" applyFont="1" applyFill="1" applyBorder="1" applyAlignment="1">
      <alignment horizontal="right"/>
    </xf>
    <xf numFmtId="3" fontId="31" fillId="2" borderId="0" xfId="0" applyNumberFormat="1" applyFont="1" applyFill="1" applyBorder="1" applyAlignment="1">
      <alignment horizontal="right"/>
    </xf>
    <xf numFmtId="0" fontId="31" fillId="2" borderId="1" xfId="0" applyFont="1" applyFill="1" applyBorder="1" applyAlignment="1">
      <alignment horizontal="center"/>
    </xf>
    <xf numFmtId="37" fontId="9" fillId="0" borderId="0" xfId="2" applyNumberFormat="1" applyFont="1" applyFill="1" applyBorder="1" applyAlignment="1">
      <alignment horizontal="right" indent="2"/>
    </xf>
    <xf numFmtId="0" fontId="11" fillId="2" borderId="13" xfId="0" quotePrefix="1" applyFont="1" applyFill="1" applyBorder="1" applyAlignment="1">
      <alignment horizontal="center"/>
    </xf>
    <xf numFmtId="0" fontId="11" fillId="2" borderId="19" xfId="0" quotePrefix="1" applyFont="1" applyFill="1" applyBorder="1" applyAlignment="1">
      <alignment horizontal="center"/>
    </xf>
    <xf numFmtId="17" fontId="11" fillId="2" borderId="28" xfId="0" quotePrefix="1" applyNumberFormat="1" applyFont="1" applyFill="1" applyBorder="1" applyAlignment="1">
      <alignment horizontal="center"/>
    </xf>
    <xf numFmtId="17" fontId="11" fillId="2" borderId="25" xfId="0" quotePrefix="1" applyNumberFormat="1" applyFont="1" applyFill="1" applyBorder="1" applyAlignment="1">
      <alignment horizontal="center"/>
    </xf>
    <xf numFmtId="177" fontId="9" fillId="2" borderId="0" xfId="2" applyNumberFormat="1" applyFont="1" applyFill="1" applyBorder="1" applyAlignment="1">
      <alignment horizontal="right"/>
    </xf>
    <xf numFmtId="187" fontId="9" fillId="2" borderId="0" xfId="2" applyNumberFormat="1" applyFont="1" applyFill="1" applyBorder="1" applyAlignment="1">
      <alignment horizontal="right"/>
    </xf>
    <xf numFmtId="176" fontId="9" fillId="2" borderId="0" xfId="2" applyNumberFormat="1" applyFont="1" applyFill="1" applyBorder="1" applyAlignment="1">
      <alignment horizontal="right"/>
    </xf>
    <xf numFmtId="175" fontId="9" fillId="2" borderId="0" xfId="2" applyNumberFormat="1" applyFont="1" applyFill="1" applyBorder="1" applyAlignment="1">
      <alignment horizontal="right"/>
    </xf>
    <xf numFmtId="179" fontId="9" fillId="2" borderId="14" xfId="2" applyNumberFormat="1" applyFont="1" applyFill="1" applyBorder="1" applyAlignment="1">
      <alignment horizontal="center"/>
    </xf>
    <xf numFmtId="178" fontId="9" fillId="2" borderId="0" xfId="2" applyNumberFormat="1" applyFont="1" applyFill="1" applyBorder="1" applyAlignment="1">
      <alignment horizontal="right"/>
    </xf>
    <xf numFmtId="179" fontId="9" fillId="2" borderId="14" xfId="2" applyNumberFormat="1" applyFont="1" applyFill="1" applyBorder="1" applyAlignment="1">
      <alignment horizontal="right"/>
    </xf>
    <xf numFmtId="3" fontId="9" fillId="2" borderId="20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>
      <alignment horizontal="right"/>
    </xf>
    <xf numFmtId="3" fontId="9" fillId="2" borderId="0" xfId="0" applyNumberFormat="1" applyFont="1" applyFill="1" applyAlignment="1">
      <alignment horizontal="right"/>
    </xf>
    <xf numFmtId="3" fontId="11" fillId="2" borderId="20" xfId="0" applyNumberFormat="1" applyFont="1" applyFill="1" applyBorder="1" applyAlignment="1">
      <alignment horizontal="left"/>
    </xf>
    <xf numFmtId="38" fontId="11" fillId="2" borderId="41" xfId="0" applyNumberFormat="1" applyFont="1" applyFill="1" applyBorder="1" applyAlignment="1">
      <alignment horizontal="left" indent="1"/>
    </xf>
    <xf numFmtId="0" fontId="0" fillId="0" borderId="0" xfId="0" applyAlignment="1">
      <alignment horizontal="left" indent="1"/>
    </xf>
    <xf numFmtId="38" fontId="11" fillId="2" borderId="0" xfId="0" applyNumberFormat="1" applyFont="1" applyFill="1" applyBorder="1" applyAlignment="1">
      <alignment horizontal="left" indent="1"/>
    </xf>
    <xf numFmtId="6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11" fillId="2" borderId="13" xfId="0" applyFont="1" applyFill="1" applyBorder="1"/>
    <xf numFmtId="0" fontId="11" fillId="2" borderId="8" xfId="0" applyFont="1" applyFill="1" applyBorder="1"/>
    <xf numFmtId="3" fontId="11" fillId="2" borderId="13" xfId="0" applyNumberFormat="1" applyFont="1" applyFill="1" applyBorder="1" applyAlignment="1">
      <alignment horizontal="right"/>
    </xf>
    <xf numFmtId="3" fontId="11" fillId="2" borderId="8" xfId="0" applyNumberFormat="1" applyFont="1" applyFill="1" applyBorder="1" applyAlignment="1">
      <alignment horizontal="right"/>
    </xf>
    <xf numFmtId="0" fontId="11" fillId="2" borderId="12" xfId="0" applyFont="1" applyFill="1" applyBorder="1"/>
    <xf numFmtId="0" fontId="11" fillId="2" borderId="7" xfId="0" applyFont="1" applyFill="1" applyBorder="1"/>
    <xf numFmtId="3" fontId="11" fillId="2" borderId="45" xfId="0" applyNumberFormat="1" applyFont="1" applyFill="1" applyBorder="1" applyAlignment="1">
      <alignment horizontal="center"/>
    </xf>
    <xf numFmtId="3" fontId="11" fillId="2" borderId="22" xfId="0" applyNumberFormat="1" applyFont="1" applyFill="1" applyBorder="1" applyAlignment="1">
      <alignment horizontal="center"/>
    </xf>
    <xf numFmtId="17" fontId="11" fillId="2" borderId="12" xfId="0" applyNumberFormat="1" applyFont="1" applyFill="1" applyBorder="1" applyAlignment="1">
      <alignment horizontal="left"/>
    </xf>
    <xf numFmtId="0" fontId="11" fillId="2" borderId="13" xfId="0" applyFont="1" applyFill="1" applyBorder="1" applyAlignment="1">
      <alignment horizontal="left"/>
    </xf>
    <xf numFmtId="0" fontId="11" fillId="2" borderId="19" xfId="0" applyFont="1" applyFill="1" applyBorder="1" applyAlignment="1">
      <alignment horizontal="left"/>
    </xf>
    <xf numFmtId="0" fontId="11" fillId="2" borderId="13" xfId="0" quotePrefix="1" applyFont="1" applyFill="1" applyBorder="1" applyAlignment="1">
      <alignment horizontal="left"/>
    </xf>
    <xf numFmtId="0" fontId="11" fillId="2" borderId="19" xfId="0" quotePrefix="1" applyFont="1" applyFill="1" applyBorder="1" applyAlignment="1">
      <alignment horizontal="left"/>
    </xf>
    <xf numFmtId="3" fontId="9" fillId="0" borderId="1" xfId="0" applyNumberFormat="1" applyFont="1" applyFill="1" applyBorder="1" applyAlignment="1">
      <alignment horizontal="right"/>
    </xf>
    <xf numFmtId="3" fontId="9" fillId="2" borderId="0" xfId="0" applyNumberFormat="1" applyFont="1" applyFill="1" applyBorder="1" applyAlignment="1">
      <alignment horizontal="right"/>
    </xf>
    <xf numFmtId="3" fontId="9" fillId="0" borderId="20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9" fillId="0" borderId="1" xfId="0" applyNumberFormat="1" applyFont="1" applyFill="1" applyBorder="1" applyAlignment="1">
      <alignment horizontal="center"/>
    </xf>
    <xf numFmtId="0" fontId="29" fillId="2" borderId="0" xfId="0" applyFont="1" applyFill="1" applyBorder="1" applyAlignment="1">
      <alignment horizontal="center"/>
    </xf>
    <xf numFmtId="170" fontId="9" fillId="2" borderId="0" xfId="2" applyNumberFormat="1" applyFont="1" applyFill="1" applyBorder="1" applyAlignment="1">
      <alignment horizontal="right" vertical="center"/>
    </xf>
    <xf numFmtId="168" fontId="9" fillId="2" borderId="14" xfId="2" applyNumberFormat="1" applyFont="1" applyFill="1" applyBorder="1" applyAlignment="1">
      <alignment horizontal="right" vertical="center"/>
    </xf>
    <xf numFmtId="15" fontId="11" fillId="3" borderId="0" xfId="0" quotePrefix="1" applyNumberFormat="1" applyFont="1" applyFill="1" applyBorder="1" applyAlignment="1">
      <alignment horizontal="center"/>
    </xf>
    <xf numFmtId="188" fontId="9" fillId="2" borderId="0" xfId="2" applyNumberFormat="1" applyFont="1" applyFill="1" applyBorder="1" applyAlignment="1">
      <alignment horizontal="right" vertical="center"/>
    </xf>
    <xf numFmtId="0" fontId="46" fillId="4" borderId="0" xfId="0" applyFont="1" applyFill="1" applyBorder="1"/>
    <xf numFmtId="0" fontId="47" fillId="4" borderId="0" xfId="0" applyFont="1" applyFill="1" applyBorder="1"/>
    <xf numFmtId="37" fontId="47" fillId="4" borderId="0" xfId="0" applyNumberFormat="1" applyFont="1" applyFill="1" applyBorder="1" applyAlignment="1">
      <alignment horizontal="center"/>
    </xf>
    <xf numFmtId="37" fontId="47" fillId="4" borderId="0" xfId="0" applyNumberFormat="1" applyFont="1" applyFill="1" applyBorder="1" applyAlignment="1">
      <alignment horizontal="center" wrapText="1"/>
    </xf>
    <xf numFmtId="37" fontId="47" fillId="4" borderId="0" xfId="0" applyNumberFormat="1" applyFont="1" applyFill="1" applyBorder="1" applyAlignment="1">
      <alignment horizontal="center"/>
    </xf>
    <xf numFmtId="0" fontId="47" fillId="4" borderId="0" xfId="0" quotePrefix="1" applyFont="1" applyFill="1" applyBorder="1"/>
    <xf numFmtId="37" fontId="48" fillId="4" borderId="0" xfId="0" applyNumberFormat="1" applyFont="1" applyFill="1" applyBorder="1" applyAlignment="1">
      <alignment horizontal="left"/>
    </xf>
    <xf numFmtId="164" fontId="47" fillId="4" borderId="0" xfId="0" applyNumberFormat="1" applyFont="1" applyFill="1" applyBorder="1"/>
    <xf numFmtId="0" fontId="47" fillId="4" borderId="0" xfId="0" applyFont="1" applyFill="1" applyBorder="1" applyAlignment="1">
      <alignment horizontal="center" vertical="center"/>
    </xf>
    <xf numFmtId="3" fontId="47" fillId="4" borderId="0" xfId="0" applyNumberFormat="1" applyFont="1" applyFill="1" applyBorder="1" applyAlignment="1">
      <alignment horizontal="center"/>
    </xf>
    <xf numFmtId="3" fontId="47" fillId="4" borderId="0" xfId="0" applyNumberFormat="1" applyFont="1" applyFill="1" applyBorder="1" applyAlignment="1">
      <alignment horizontal="right"/>
    </xf>
    <xf numFmtId="3" fontId="47" fillId="4" borderId="0" xfId="0" applyNumberFormat="1" applyFont="1" applyFill="1" applyBorder="1" applyAlignment="1"/>
    <xf numFmtId="0" fontId="49" fillId="4" borderId="0" xfId="0" applyFont="1" applyFill="1" applyBorder="1"/>
    <xf numFmtId="0" fontId="46" fillId="4" borderId="0" xfId="0" applyFont="1" applyFill="1" applyBorder="1" applyAlignment="1">
      <alignment horizontal="left" indent="2"/>
    </xf>
    <xf numFmtId="37" fontId="47" fillId="4" borderId="0" xfId="0" applyNumberFormat="1" applyFont="1" applyFill="1" applyBorder="1" applyAlignment="1">
      <alignment horizontal="center" wrapText="1"/>
    </xf>
    <xf numFmtId="0" fontId="48" fillId="4" borderId="0" xfId="0" applyFont="1" applyFill="1" applyBorder="1"/>
    <xf numFmtId="37" fontId="48" fillId="4" borderId="0" xfId="0" applyNumberFormat="1" applyFont="1" applyFill="1" applyBorder="1" applyAlignment="1">
      <alignment horizontal="center"/>
    </xf>
    <xf numFmtId="37" fontId="48" fillId="4" borderId="0" xfId="0" applyNumberFormat="1" applyFont="1" applyFill="1" applyBorder="1" applyAlignment="1">
      <alignment horizontal="right"/>
    </xf>
    <xf numFmtId="37" fontId="47" fillId="4" borderId="0" xfId="0" applyNumberFormat="1" applyFont="1" applyFill="1" applyBorder="1" applyAlignment="1">
      <alignment horizontal="right"/>
    </xf>
    <xf numFmtId="37" fontId="47" fillId="4" borderId="0" xfId="0" applyNumberFormat="1" applyFont="1" applyFill="1" applyBorder="1" applyAlignment="1">
      <alignment horizontal="right" wrapText="1"/>
    </xf>
    <xf numFmtId="0" fontId="51" fillId="4" borderId="0" xfId="0" applyFont="1" applyFill="1" applyBorder="1"/>
    <xf numFmtId="0" fontId="47" fillId="4" borderId="0" xfId="0" applyFont="1" applyFill="1" applyBorder="1" applyAlignment="1">
      <alignment horizontal="center"/>
    </xf>
    <xf numFmtId="3" fontId="47" fillId="4" borderId="0" xfId="0" applyNumberFormat="1" applyFont="1" applyFill="1" applyBorder="1"/>
    <xf numFmtId="0" fontId="47" fillId="2" borderId="0" xfId="0" applyFont="1" applyFill="1"/>
    <xf numFmtId="37" fontId="48" fillId="2" borderId="0" xfId="0" applyNumberFormat="1" applyFont="1" applyFill="1" applyBorder="1" applyAlignment="1">
      <alignment horizontal="left"/>
    </xf>
    <xf numFmtId="0" fontId="53" fillId="4" borderId="0" xfId="0" applyFont="1" applyFill="1"/>
    <xf numFmtId="0" fontId="53" fillId="4" borderId="0" xfId="0" applyFont="1" applyFill="1" applyBorder="1"/>
    <xf numFmtId="0" fontId="53" fillId="4" borderId="0" xfId="0" applyFont="1" applyFill="1" applyBorder="1" applyAlignment="1">
      <alignment horizontal="center"/>
    </xf>
    <xf numFmtId="37" fontId="54" fillId="4" borderId="0" xfId="0" applyNumberFormat="1" applyFont="1" applyFill="1" applyBorder="1" applyAlignment="1">
      <alignment horizontal="center"/>
    </xf>
    <xf numFmtId="37" fontId="55" fillId="4" borderId="0" xfId="0" applyNumberFormat="1" applyFont="1" applyFill="1" applyBorder="1" applyAlignment="1">
      <alignment horizontal="center"/>
    </xf>
    <xf numFmtId="38" fontId="45" fillId="2" borderId="0" xfId="0" applyNumberFormat="1" applyFont="1" applyFill="1"/>
    <xf numFmtId="38" fontId="53" fillId="2" borderId="0" xfId="0" applyNumberFormat="1" applyFont="1" applyFill="1"/>
    <xf numFmtId="37" fontId="54" fillId="2" borderId="0" xfId="0" applyNumberFormat="1" applyFont="1" applyFill="1" applyBorder="1" applyAlignment="1">
      <alignment horizontal="left"/>
    </xf>
    <xf numFmtId="0" fontId="53" fillId="2" borderId="0" xfId="0" applyFont="1" applyFill="1"/>
    <xf numFmtId="0" fontId="53" fillId="2" borderId="0" xfId="0" applyFont="1" applyFill="1" applyBorder="1"/>
    <xf numFmtId="0" fontId="53" fillId="4" borderId="0" xfId="0" applyFont="1" applyFill="1" applyBorder="1" applyAlignment="1">
      <alignment horizontal="right"/>
    </xf>
    <xf numFmtId="49" fontId="56" fillId="4" borderId="0" xfId="0" applyNumberFormat="1" applyFont="1" applyFill="1" applyBorder="1" applyAlignment="1">
      <alignment horizontal="left"/>
    </xf>
    <xf numFmtId="37" fontId="56" fillId="4" borderId="0" xfId="0" applyNumberFormat="1" applyFont="1" applyFill="1" applyBorder="1" applyAlignment="1">
      <alignment horizontal="left"/>
    </xf>
    <xf numFmtId="0" fontId="53" fillId="2" borderId="0" xfId="0" applyFont="1" applyFill="1" applyAlignment="1">
      <alignment horizontal="center" vertical="center" wrapText="1"/>
    </xf>
    <xf numFmtId="0" fontId="57" fillId="2" borderId="0" xfId="0" applyFont="1" applyFill="1" applyAlignment="1">
      <alignment horizontal="right"/>
    </xf>
    <xf numFmtId="37" fontId="55" fillId="2" borderId="0" xfId="0" applyNumberFormat="1" applyFont="1" applyFill="1" applyBorder="1" applyAlignment="1">
      <alignment horizontal="left"/>
    </xf>
    <xf numFmtId="37" fontId="54" fillId="4" borderId="0" xfId="0" applyNumberFormat="1" applyFont="1" applyFill="1" applyBorder="1" applyAlignment="1">
      <alignment horizontal="left"/>
    </xf>
    <xf numFmtId="49" fontId="56" fillId="4" borderId="0" xfId="0" applyNumberFormat="1" applyFont="1" applyFill="1" applyBorder="1" applyAlignment="1">
      <alignment horizontal="left" indent="1"/>
    </xf>
    <xf numFmtId="37" fontId="47" fillId="4" borderId="0" xfId="0" quotePrefix="1" applyNumberFormat="1" applyFont="1" applyFill="1" applyBorder="1" applyAlignment="1">
      <alignment horizontal="center"/>
    </xf>
    <xf numFmtId="37" fontId="55" fillId="4" borderId="0" xfId="0" quotePrefix="1" applyNumberFormat="1" applyFont="1" applyFill="1" applyBorder="1" applyAlignment="1">
      <alignment horizontal="center"/>
    </xf>
    <xf numFmtId="3" fontId="11" fillId="2" borderId="44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right"/>
    </xf>
    <xf numFmtId="3" fontId="13" fillId="2" borderId="1" xfId="0" applyNumberFormat="1" applyFont="1" applyFill="1" applyBorder="1" applyAlignment="1">
      <alignment horizontal="right"/>
    </xf>
    <xf numFmtId="0" fontId="57" fillId="4" borderId="0" xfId="0" applyFont="1" applyFill="1" applyBorder="1" applyAlignment="1">
      <alignment horizontal="right"/>
    </xf>
    <xf numFmtId="0" fontId="55" fillId="4" borderId="0" xfId="0" applyFont="1" applyFill="1" applyBorder="1"/>
    <xf numFmtId="37" fontId="47" fillId="4" borderId="0" xfId="0" applyNumberFormat="1" applyFont="1" applyFill="1" applyBorder="1" applyAlignment="1">
      <alignment horizontal="left"/>
    </xf>
    <xf numFmtId="37" fontId="57" fillId="2" borderId="0" xfId="0" applyNumberFormat="1" applyFont="1" applyFill="1" applyBorder="1" applyAlignment="1">
      <alignment horizontal="right"/>
    </xf>
    <xf numFmtId="37" fontId="57" fillId="4" borderId="0" xfId="0" applyNumberFormat="1" applyFont="1" applyFill="1" applyBorder="1" applyAlignment="1">
      <alignment horizontal="right"/>
    </xf>
    <xf numFmtId="37" fontId="55" fillId="4" borderId="0" xfId="0" applyNumberFormat="1" applyFont="1" applyFill="1" applyBorder="1" applyAlignment="1">
      <alignment vertical="center"/>
    </xf>
    <xf numFmtId="37" fontId="55" fillId="4" borderId="0" xfId="0" applyNumberFormat="1" applyFont="1" applyFill="1" applyBorder="1" applyAlignment="1">
      <alignment horizontal="left"/>
    </xf>
    <xf numFmtId="37" fontId="54" fillId="4" borderId="0" xfId="0" applyNumberFormat="1" applyFont="1" applyFill="1" applyBorder="1" applyAlignment="1">
      <alignment horizontal="left" vertical="center"/>
    </xf>
    <xf numFmtId="9" fontId="47" fillId="4" borderId="0" xfId="4" applyFont="1" applyFill="1" applyBorder="1" applyAlignment="1">
      <alignment horizontal="center"/>
    </xf>
    <xf numFmtId="0" fontId="53" fillId="2" borderId="0" xfId="0" applyFont="1" applyFill="1" applyBorder="1" applyAlignment="1">
      <alignment horizontal="center"/>
    </xf>
    <xf numFmtId="0" fontId="53" fillId="4" borderId="0" xfId="0" applyFont="1" applyFill="1" applyBorder="1" applyAlignment="1">
      <alignment horizontal="center"/>
    </xf>
  </cellXfs>
  <cellStyles count="5">
    <cellStyle name="Comma" xfId="1" builtinId="3"/>
    <cellStyle name="Currency" xfId="2" builtinId="4"/>
    <cellStyle name="Normal" xfId="0" builtinId="0"/>
    <cellStyle name="Normal_FACorner2e-SM11-1pp" xfId="3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27</xdr:row>
          <xdr:rowOff>0</xdr:rowOff>
        </xdr:from>
        <xdr:to>
          <xdr:col>0</xdr:col>
          <xdr:colOff>0</xdr:colOff>
          <xdr:row>27</xdr:row>
          <xdr:rowOff>0</xdr:rowOff>
        </xdr:to>
        <xdr:sp macro="" textlink="">
          <xdr:nvSpPr>
            <xdr:cNvPr id="64513" name="Object 1" hidden="1">
              <a:extLst>
                <a:ext uri="{63B3BB69-23CF-44E3-9099-C40C66FF867C}">
                  <a14:compatExt spid="_x0000_s64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28</xdr:row>
          <xdr:rowOff>0</xdr:rowOff>
        </xdr:from>
        <xdr:to>
          <xdr:col>0</xdr:col>
          <xdr:colOff>0</xdr:colOff>
          <xdr:row>51</xdr:row>
          <xdr:rowOff>0</xdr:rowOff>
        </xdr:to>
        <xdr:sp macro="" textlink="">
          <xdr:nvSpPr>
            <xdr:cNvPr id="64515" name="Object 3" hidden="1">
              <a:extLst>
                <a:ext uri="{63B3BB69-23CF-44E3-9099-C40C66FF867C}">
                  <a14:compatExt spid="_x0000_s645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3" Type="http://schemas.openxmlformats.org/officeDocument/2006/relationships/printerSettings" Target="../printerSettings/printerSettings70.bin"/><Relationship Id="rId7" Type="http://schemas.openxmlformats.org/officeDocument/2006/relationships/image" Target="../media/image1.emf"/><Relationship Id="rId2" Type="http://schemas.openxmlformats.org/officeDocument/2006/relationships/printerSettings" Target="../printerSettings/printerSettings69.bin"/><Relationship Id="rId1" Type="http://schemas.openxmlformats.org/officeDocument/2006/relationships/printerSettings" Target="../printerSettings/printerSettings68.bin"/><Relationship Id="rId6" Type="http://schemas.openxmlformats.org/officeDocument/2006/relationships/package" Target="../embeddings/Microsoft_Excel_Worksheet1.xlsx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1.bin"/><Relationship Id="rId3" Type="http://schemas.openxmlformats.org/officeDocument/2006/relationships/printerSettings" Target="../printerSettings/printerSettings76.bin"/><Relationship Id="rId7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5.bin"/><Relationship Id="rId1" Type="http://schemas.openxmlformats.org/officeDocument/2006/relationships/printerSettings" Target="../printerSettings/printerSettings74.bin"/><Relationship Id="rId6" Type="http://schemas.openxmlformats.org/officeDocument/2006/relationships/printerSettings" Target="../printerSettings/printerSettings79.bin"/><Relationship Id="rId5" Type="http://schemas.openxmlformats.org/officeDocument/2006/relationships/printerSettings" Target="../printerSettings/printerSettings78.bin"/><Relationship Id="rId4" Type="http://schemas.openxmlformats.org/officeDocument/2006/relationships/printerSettings" Target="../printerSettings/printerSettings7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5.bin"/><Relationship Id="rId3" Type="http://schemas.openxmlformats.org/officeDocument/2006/relationships/printerSettings" Target="../printerSettings/printerSettings90.bin"/><Relationship Id="rId7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4" Type="http://schemas.openxmlformats.org/officeDocument/2006/relationships/printerSettings" Target="../printerSettings/printerSettings91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3.bin"/><Relationship Id="rId3" Type="http://schemas.openxmlformats.org/officeDocument/2006/relationships/printerSettings" Target="../printerSettings/printerSettings98.bin"/><Relationship Id="rId7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97.bin"/><Relationship Id="rId1" Type="http://schemas.openxmlformats.org/officeDocument/2006/relationships/printerSettings" Target="../printerSettings/printerSettings96.bin"/><Relationship Id="rId6" Type="http://schemas.openxmlformats.org/officeDocument/2006/relationships/printerSettings" Target="../printerSettings/printerSettings101.bin"/><Relationship Id="rId5" Type="http://schemas.openxmlformats.org/officeDocument/2006/relationships/printerSettings" Target="../printerSettings/printerSettings100.bin"/><Relationship Id="rId4" Type="http://schemas.openxmlformats.org/officeDocument/2006/relationships/printerSettings" Target="../printerSettings/printerSettings99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1.bin"/><Relationship Id="rId3" Type="http://schemas.openxmlformats.org/officeDocument/2006/relationships/printerSettings" Target="../printerSettings/printerSettings106.bin"/><Relationship Id="rId7" Type="http://schemas.openxmlformats.org/officeDocument/2006/relationships/printerSettings" Target="../printerSettings/printerSettings110.bin"/><Relationship Id="rId2" Type="http://schemas.openxmlformats.org/officeDocument/2006/relationships/printerSettings" Target="../printerSettings/printerSettings105.bin"/><Relationship Id="rId1" Type="http://schemas.openxmlformats.org/officeDocument/2006/relationships/printerSettings" Target="../printerSettings/printerSettings104.bin"/><Relationship Id="rId6" Type="http://schemas.openxmlformats.org/officeDocument/2006/relationships/printerSettings" Target="../printerSettings/printerSettings109.bin"/><Relationship Id="rId5" Type="http://schemas.openxmlformats.org/officeDocument/2006/relationships/printerSettings" Target="../printerSettings/printerSettings108.bin"/><Relationship Id="rId4" Type="http://schemas.openxmlformats.org/officeDocument/2006/relationships/printerSettings" Target="../printerSettings/printerSettings107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9.bin"/><Relationship Id="rId3" Type="http://schemas.openxmlformats.org/officeDocument/2006/relationships/printerSettings" Target="../printerSettings/printerSettings114.bin"/><Relationship Id="rId7" Type="http://schemas.openxmlformats.org/officeDocument/2006/relationships/printerSettings" Target="../printerSettings/printerSettings118.bin"/><Relationship Id="rId2" Type="http://schemas.openxmlformats.org/officeDocument/2006/relationships/printerSettings" Target="../printerSettings/printerSettings113.bin"/><Relationship Id="rId1" Type="http://schemas.openxmlformats.org/officeDocument/2006/relationships/printerSettings" Target="../printerSettings/printerSettings112.bin"/><Relationship Id="rId6" Type="http://schemas.openxmlformats.org/officeDocument/2006/relationships/printerSettings" Target="../printerSettings/printerSettings117.bin"/><Relationship Id="rId5" Type="http://schemas.openxmlformats.org/officeDocument/2006/relationships/printerSettings" Target="../printerSettings/printerSettings116.bin"/><Relationship Id="rId4" Type="http://schemas.openxmlformats.org/officeDocument/2006/relationships/printerSettings" Target="../printerSettings/printerSettings115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7.bin"/><Relationship Id="rId3" Type="http://schemas.openxmlformats.org/officeDocument/2006/relationships/printerSettings" Target="../printerSettings/printerSettings122.bin"/><Relationship Id="rId7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21.bin"/><Relationship Id="rId1" Type="http://schemas.openxmlformats.org/officeDocument/2006/relationships/printerSettings" Target="../printerSettings/printerSettings120.bin"/><Relationship Id="rId6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23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5.bin"/><Relationship Id="rId3" Type="http://schemas.openxmlformats.org/officeDocument/2006/relationships/printerSettings" Target="../printerSettings/printerSettings130.bin"/><Relationship Id="rId7" Type="http://schemas.openxmlformats.org/officeDocument/2006/relationships/printerSettings" Target="../printerSettings/printerSettings134.bin"/><Relationship Id="rId2" Type="http://schemas.openxmlformats.org/officeDocument/2006/relationships/printerSettings" Target="../printerSettings/printerSettings129.bin"/><Relationship Id="rId1" Type="http://schemas.openxmlformats.org/officeDocument/2006/relationships/printerSettings" Target="../printerSettings/printerSettings128.bin"/><Relationship Id="rId6" Type="http://schemas.openxmlformats.org/officeDocument/2006/relationships/printerSettings" Target="../printerSettings/printerSettings133.bin"/><Relationship Id="rId5" Type="http://schemas.openxmlformats.org/officeDocument/2006/relationships/printerSettings" Target="../printerSettings/printerSettings132.bin"/><Relationship Id="rId4" Type="http://schemas.openxmlformats.org/officeDocument/2006/relationships/printerSettings" Target="../printerSettings/printerSettings13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3.bin"/><Relationship Id="rId3" Type="http://schemas.openxmlformats.org/officeDocument/2006/relationships/printerSettings" Target="../printerSettings/printerSettings138.bin"/><Relationship Id="rId7" Type="http://schemas.openxmlformats.org/officeDocument/2006/relationships/printerSettings" Target="../printerSettings/printerSettings142.bin"/><Relationship Id="rId2" Type="http://schemas.openxmlformats.org/officeDocument/2006/relationships/printerSettings" Target="../printerSettings/printerSettings137.bin"/><Relationship Id="rId1" Type="http://schemas.openxmlformats.org/officeDocument/2006/relationships/printerSettings" Target="../printerSettings/printerSettings136.bin"/><Relationship Id="rId6" Type="http://schemas.openxmlformats.org/officeDocument/2006/relationships/printerSettings" Target="../printerSettings/printerSettings141.bin"/><Relationship Id="rId5" Type="http://schemas.openxmlformats.org/officeDocument/2006/relationships/printerSettings" Target="../printerSettings/printerSettings140.bin"/><Relationship Id="rId4" Type="http://schemas.openxmlformats.org/officeDocument/2006/relationships/printerSettings" Target="../printerSettings/printerSettings139.bin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1.bin"/><Relationship Id="rId3" Type="http://schemas.openxmlformats.org/officeDocument/2006/relationships/printerSettings" Target="../printerSettings/printerSettings146.bin"/><Relationship Id="rId7" Type="http://schemas.openxmlformats.org/officeDocument/2006/relationships/printerSettings" Target="../printerSettings/printerSettings150.bin"/><Relationship Id="rId2" Type="http://schemas.openxmlformats.org/officeDocument/2006/relationships/printerSettings" Target="../printerSettings/printerSettings145.bin"/><Relationship Id="rId1" Type="http://schemas.openxmlformats.org/officeDocument/2006/relationships/printerSettings" Target="../printerSettings/printerSettings144.bin"/><Relationship Id="rId6" Type="http://schemas.openxmlformats.org/officeDocument/2006/relationships/printerSettings" Target="../printerSettings/printerSettings149.bin"/><Relationship Id="rId5" Type="http://schemas.openxmlformats.org/officeDocument/2006/relationships/printerSettings" Target="../printerSettings/printerSettings148.bin"/><Relationship Id="rId4" Type="http://schemas.openxmlformats.org/officeDocument/2006/relationships/printerSettings" Target="../printerSettings/printerSettings147.bin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9.bin"/><Relationship Id="rId3" Type="http://schemas.openxmlformats.org/officeDocument/2006/relationships/printerSettings" Target="../printerSettings/printerSettings154.bin"/><Relationship Id="rId7" Type="http://schemas.openxmlformats.org/officeDocument/2006/relationships/printerSettings" Target="../printerSettings/printerSettings158.bin"/><Relationship Id="rId2" Type="http://schemas.openxmlformats.org/officeDocument/2006/relationships/printerSettings" Target="../printerSettings/printerSettings153.bin"/><Relationship Id="rId1" Type="http://schemas.openxmlformats.org/officeDocument/2006/relationships/printerSettings" Target="../printerSettings/printerSettings152.bin"/><Relationship Id="rId6" Type="http://schemas.openxmlformats.org/officeDocument/2006/relationships/printerSettings" Target="../printerSettings/printerSettings157.bin"/><Relationship Id="rId5" Type="http://schemas.openxmlformats.org/officeDocument/2006/relationships/printerSettings" Target="../printerSettings/printerSettings156.bin"/><Relationship Id="rId4" Type="http://schemas.openxmlformats.org/officeDocument/2006/relationships/printerSettings" Target="../printerSettings/printerSettings155.bin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7.bin"/><Relationship Id="rId3" Type="http://schemas.openxmlformats.org/officeDocument/2006/relationships/printerSettings" Target="../printerSettings/printerSettings162.bin"/><Relationship Id="rId7" Type="http://schemas.openxmlformats.org/officeDocument/2006/relationships/printerSettings" Target="../printerSettings/printerSettings166.bin"/><Relationship Id="rId2" Type="http://schemas.openxmlformats.org/officeDocument/2006/relationships/printerSettings" Target="../printerSettings/printerSettings161.bin"/><Relationship Id="rId1" Type="http://schemas.openxmlformats.org/officeDocument/2006/relationships/printerSettings" Target="../printerSettings/printerSettings160.bin"/><Relationship Id="rId6" Type="http://schemas.openxmlformats.org/officeDocument/2006/relationships/printerSettings" Target="../printerSettings/printerSettings165.bin"/><Relationship Id="rId5" Type="http://schemas.openxmlformats.org/officeDocument/2006/relationships/printerSettings" Target="../printerSettings/printerSettings164.bin"/><Relationship Id="rId4" Type="http://schemas.openxmlformats.org/officeDocument/2006/relationships/printerSettings" Target="../printerSettings/printerSettings163.bin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5.bin"/><Relationship Id="rId3" Type="http://schemas.openxmlformats.org/officeDocument/2006/relationships/printerSettings" Target="../printerSettings/printerSettings170.bin"/><Relationship Id="rId7" Type="http://schemas.openxmlformats.org/officeDocument/2006/relationships/printerSettings" Target="../printerSettings/printerSettings174.bin"/><Relationship Id="rId2" Type="http://schemas.openxmlformats.org/officeDocument/2006/relationships/printerSettings" Target="../printerSettings/printerSettings169.bin"/><Relationship Id="rId1" Type="http://schemas.openxmlformats.org/officeDocument/2006/relationships/printerSettings" Target="../printerSettings/printerSettings168.bin"/><Relationship Id="rId6" Type="http://schemas.openxmlformats.org/officeDocument/2006/relationships/printerSettings" Target="../printerSettings/printerSettings173.bin"/><Relationship Id="rId5" Type="http://schemas.openxmlformats.org/officeDocument/2006/relationships/printerSettings" Target="../printerSettings/printerSettings172.bin"/><Relationship Id="rId4" Type="http://schemas.openxmlformats.org/officeDocument/2006/relationships/printerSettings" Target="../printerSettings/printerSettings171.bin"/></Relationships>
</file>

<file path=xl/worksheets/_rels/sheet2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3.bin"/><Relationship Id="rId3" Type="http://schemas.openxmlformats.org/officeDocument/2006/relationships/printerSettings" Target="../printerSettings/printerSettings178.bin"/><Relationship Id="rId7" Type="http://schemas.openxmlformats.org/officeDocument/2006/relationships/printerSettings" Target="../printerSettings/printerSettings182.bin"/><Relationship Id="rId2" Type="http://schemas.openxmlformats.org/officeDocument/2006/relationships/printerSettings" Target="../printerSettings/printerSettings177.bin"/><Relationship Id="rId1" Type="http://schemas.openxmlformats.org/officeDocument/2006/relationships/printerSettings" Target="../printerSettings/printerSettings176.bin"/><Relationship Id="rId6" Type="http://schemas.openxmlformats.org/officeDocument/2006/relationships/printerSettings" Target="../printerSettings/printerSettings181.bin"/><Relationship Id="rId5" Type="http://schemas.openxmlformats.org/officeDocument/2006/relationships/printerSettings" Target="../printerSettings/printerSettings180.bin"/><Relationship Id="rId4" Type="http://schemas.openxmlformats.org/officeDocument/2006/relationships/printerSettings" Target="../printerSettings/printerSettings179.bin"/></Relationships>
</file>

<file path=xl/worksheets/_rels/sheet2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1.bin"/><Relationship Id="rId3" Type="http://schemas.openxmlformats.org/officeDocument/2006/relationships/printerSettings" Target="../printerSettings/printerSettings186.bin"/><Relationship Id="rId7" Type="http://schemas.openxmlformats.org/officeDocument/2006/relationships/printerSettings" Target="../printerSettings/printerSettings190.bin"/><Relationship Id="rId2" Type="http://schemas.openxmlformats.org/officeDocument/2006/relationships/printerSettings" Target="../printerSettings/printerSettings185.bin"/><Relationship Id="rId1" Type="http://schemas.openxmlformats.org/officeDocument/2006/relationships/printerSettings" Target="../printerSettings/printerSettings184.bin"/><Relationship Id="rId6" Type="http://schemas.openxmlformats.org/officeDocument/2006/relationships/printerSettings" Target="../printerSettings/printerSettings189.bin"/><Relationship Id="rId5" Type="http://schemas.openxmlformats.org/officeDocument/2006/relationships/printerSettings" Target="../printerSettings/printerSettings188.bin"/><Relationship Id="rId4" Type="http://schemas.openxmlformats.org/officeDocument/2006/relationships/printerSettings" Target="../printerSettings/printerSettings187.bin"/></Relationships>
</file>

<file path=xl/worksheets/_rels/sheet2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9.bin"/><Relationship Id="rId3" Type="http://schemas.openxmlformats.org/officeDocument/2006/relationships/printerSettings" Target="../printerSettings/printerSettings194.bin"/><Relationship Id="rId7" Type="http://schemas.openxmlformats.org/officeDocument/2006/relationships/printerSettings" Target="../printerSettings/printerSettings198.bin"/><Relationship Id="rId2" Type="http://schemas.openxmlformats.org/officeDocument/2006/relationships/printerSettings" Target="../printerSettings/printerSettings193.bin"/><Relationship Id="rId1" Type="http://schemas.openxmlformats.org/officeDocument/2006/relationships/printerSettings" Target="../printerSettings/printerSettings192.bin"/><Relationship Id="rId6" Type="http://schemas.openxmlformats.org/officeDocument/2006/relationships/printerSettings" Target="../printerSettings/printerSettings197.bin"/><Relationship Id="rId5" Type="http://schemas.openxmlformats.org/officeDocument/2006/relationships/printerSettings" Target="../printerSettings/printerSettings196.bin"/><Relationship Id="rId4" Type="http://schemas.openxmlformats.org/officeDocument/2006/relationships/printerSettings" Target="../printerSettings/printerSettings195.bin"/></Relationships>
</file>

<file path=xl/worksheets/_rels/sheet2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7.bin"/><Relationship Id="rId3" Type="http://schemas.openxmlformats.org/officeDocument/2006/relationships/printerSettings" Target="../printerSettings/printerSettings202.bin"/><Relationship Id="rId7" Type="http://schemas.openxmlformats.org/officeDocument/2006/relationships/printerSettings" Target="../printerSettings/printerSettings206.bin"/><Relationship Id="rId2" Type="http://schemas.openxmlformats.org/officeDocument/2006/relationships/printerSettings" Target="../printerSettings/printerSettings201.bin"/><Relationship Id="rId1" Type="http://schemas.openxmlformats.org/officeDocument/2006/relationships/printerSettings" Target="../printerSettings/printerSettings200.bin"/><Relationship Id="rId6" Type="http://schemas.openxmlformats.org/officeDocument/2006/relationships/printerSettings" Target="../printerSettings/printerSettings205.bin"/><Relationship Id="rId5" Type="http://schemas.openxmlformats.org/officeDocument/2006/relationships/printerSettings" Target="../printerSettings/printerSettings204.bin"/><Relationship Id="rId4" Type="http://schemas.openxmlformats.org/officeDocument/2006/relationships/printerSettings" Target="../printerSettings/printerSettings203.bin"/></Relationships>
</file>

<file path=xl/worksheets/_rels/sheet2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5.bin"/><Relationship Id="rId3" Type="http://schemas.openxmlformats.org/officeDocument/2006/relationships/printerSettings" Target="../printerSettings/printerSettings210.bin"/><Relationship Id="rId7" Type="http://schemas.openxmlformats.org/officeDocument/2006/relationships/printerSettings" Target="../printerSettings/printerSettings214.bin"/><Relationship Id="rId2" Type="http://schemas.openxmlformats.org/officeDocument/2006/relationships/printerSettings" Target="../printerSettings/printerSettings209.bin"/><Relationship Id="rId1" Type="http://schemas.openxmlformats.org/officeDocument/2006/relationships/printerSettings" Target="../printerSettings/printerSettings208.bin"/><Relationship Id="rId6" Type="http://schemas.openxmlformats.org/officeDocument/2006/relationships/printerSettings" Target="../printerSettings/printerSettings213.bin"/><Relationship Id="rId5" Type="http://schemas.openxmlformats.org/officeDocument/2006/relationships/printerSettings" Target="../printerSettings/printerSettings212.bin"/><Relationship Id="rId4" Type="http://schemas.openxmlformats.org/officeDocument/2006/relationships/printerSettings" Target="../printerSettings/printerSettings21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3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3.bin"/><Relationship Id="rId3" Type="http://schemas.openxmlformats.org/officeDocument/2006/relationships/printerSettings" Target="../printerSettings/printerSettings218.bin"/><Relationship Id="rId7" Type="http://schemas.openxmlformats.org/officeDocument/2006/relationships/printerSettings" Target="../printerSettings/printerSettings222.bin"/><Relationship Id="rId2" Type="http://schemas.openxmlformats.org/officeDocument/2006/relationships/printerSettings" Target="../printerSettings/printerSettings217.bin"/><Relationship Id="rId1" Type="http://schemas.openxmlformats.org/officeDocument/2006/relationships/printerSettings" Target="../printerSettings/printerSettings216.bin"/><Relationship Id="rId6" Type="http://schemas.openxmlformats.org/officeDocument/2006/relationships/printerSettings" Target="../printerSettings/printerSettings221.bin"/><Relationship Id="rId5" Type="http://schemas.openxmlformats.org/officeDocument/2006/relationships/printerSettings" Target="../printerSettings/printerSettings220.bin"/><Relationship Id="rId4" Type="http://schemas.openxmlformats.org/officeDocument/2006/relationships/printerSettings" Target="../printerSettings/printerSettings219.bin"/></Relationships>
</file>

<file path=xl/worksheets/_rels/sheet3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1.bin"/><Relationship Id="rId3" Type="http://schemas.openxmlformats.org/officeDocument/2006/relationships/printerSettings" Target="../printerSettings/printerSettings226.bin"/><Relationship Id="rId7" Type="http://schemas.openxmlformats.org/officeDocument/2006/relationships/printerSettings" Target="../printerSettings/printerSettings230.bin"/><Relationship Id="rId2" Type="http://schemas.openxmlformats.org/officeDocument/2006/relationships/printerSettings" Target="../printerSettings/printerSettings225.bin"/><Relationship Id="rId1" Type="http://schemas.openxmlformats.org/officeDocument/2006/relationships/printerSettings" Target="../printerSettings/printerSettings224.bin"/><Relationship Id="rId6" Type="http://schemas.openxmlformats.org/officeDocument/2006/relationships/printerSettings" Target="../printerSettings/printerSettings229.bin"/><Relationship Id="rId5" Type="http://schemas.openxmlformats.org/officeDocument/2006/relationships/printerSettings" Target="../printerSettings/printerSettings228.bin"/><Relationship Id="rId4" Type="http://schemas.openxmlformats.org/officeDocument/2006/relationships/printerSettings" Target="../printerSettings/printerSettings227.bin"/></Relationships>
</file>

<file path=xl/worksheets/_rels/sheet3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9.bin"/><Relationship Id="rId3" Type="http://schemas.openxmlformats.org/officeDocument/2006/relationships/printerSettings" Target="../printerSettings/printerSettings234.bin"/><Relationship Id="rId7" Type="http://schemas.openxmlformats.org/officeDocument/2006/relationships/printerSettings" Target="../printerSettings/printerSettings238.bin"/><Relationship Id="rId2" Type="http://schemas.openxmlformats.org/officeDocument/2006/relationships/printerSettings" Target="../printerSettings/printerSettings233.bin"/><Relationship Id="rId1" Type="http://schemas.openxmlformats.org/officeDocument/2006/relationships/printerSettings" Target="../printerSettings/printerSettings232.bin"/><Relationship Id="rId6" Type="http://schemas.openxmlformats.org/officeDocument/2006/relationships/printerSettings" Target="../printerSettings/printerSettings237.bin"/><Relationship Id="rId5" Type="http://schemas.openxmlformats.org/officeDocument/2006/relationships/printerSettings" Target="../printerSettings/printerSettings236.bin"/><Relationship Id="rId4" Type="http://schemas.openxmlformats.org/officeDocument/2006/relationships/printerSettings" Target="../printerSettings/printerSettings235.bin"/></Relationships>
</file>

<file path=xl/worksheets/_rels/sheet3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7.bin"/><Relationship Id="rId3" Type="http://schemas.openxmlformats.org/officeDocument/2006/relationships/printerSettings" Target="../printerSettings/printerSettings242.bin"/><Relationship Id="rId7" Type="http://schemas.openxmlformats.org/officeDocument/2006/relationships/printerSettings" Target="../printerSettings/printerSettings246.bin"/><Relationship Id="rId2" Type="http://schemas.openxmlformats.org/officeDocument/2006/relationships/printerSettings" Target="../printerSettings/printerSettings241.bin"/><Relationship Id="rId1" Type="http://schemas.openxmlformats.org/officeDocument/2006/relationships/printerSettings" Target="../printerSettings/printerSettings240.bin"/><Relationship Id="rId6" Type="http://schemas.openxmlformats.org/officeDocument/2006/relationships/printerSettings" Target="../printerSettings/printerSettings245.bin"/><Relationship Id="rId5" Type="http://schemas.openxmlformats.org/officeDocument/2006/relationships/printerSettings" Target="../printerSettings/printerSettings244.bin"/><Relationship Id="rId4" Type="http://schemas.openxmlformats.org/officeDocument/2006/relationships/printerSettings" Target="../printerSettings/printerSettings243.bin"/></Relationships>
</file>

<file path=xl/worksheets/_rels/sheet3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5.bin"/><Relationship Id="rId3" Type="http://schemas.openxmlformats.org/officeDocument/2006/relationships/printerSettings" Target="../printerSettings/printerSettings250.bin"/><Relationship Id="rId7" Type="http://schemas.openxmlformats.org/officeDocument/2006/relationships/printerSettings" Target="../printerSettings/printerSettings254.bin"/><Relationship Id="rId2" Type="http://schemas.openxmlformats.org/officeDocument/2006/relationships/printerSettings" Target="../printerSettings/printerSettings249.bin"/><Relationship Id="rId1" Type="http://schemas.openxmlformats.org/officeDocument/2006/relationships/printerSettings" Target="../printerSettings/printerSettings248.bin"/><Relationship Id="rId6" Type="http://schemas.openxmlformats.org/officeDocument/2006/relationships/printerSettings" Target="../printerSettings/printerSettings253.bin"/><Relationship Id="rId5" Type="http://schemas.openxmlformats.org/officeDocument/2006/relationships/printerSettings" Target="../printerSettings/printerSettings252.bin"/><Relationship Id="rId4" Type="http://schemas.openxmlformats.org/officeDocument/2006/relationships/printerSettings" Target="../printerSettings/printerSettings251.bin"/></Relationships>
</file>

<file path=xl/worksheets/_rels/sheet3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3.bin"/><Relationship Id="rId3" Type="http://schemas.openxmlformats.org/officeDocument/2006/relationships/printerSettings" Target="../printerSettings/printerSettings258.bin"/><Relationship Id="rId7" Type="http://schemas.openxmlformats.org/officeDocument/2006/relationships/printerSettings" Target="../printerSettings/printerSettings262.bin"/><Relationship Id="rId2" Type="http://schemas.openxmlformats.org/officeDocument/2006/relationships/printerSettings" Target="../printerSettings/printerSettings257.bin"/><Relationship Id="rId1" Type="http://schemas.openxmlformats.org/officeDocument/2006/relationships/printerSettings" Target="../printerSettings/printerSettings256.bin"/><Relationship Id="rId6" Type="http://schemas.openxmlformats.org/officeDocument/2006/relationships/printerSettings" Target="../printerSettings/printerSettings261.bin"/><Relationship Id="rId5" Type="http://schemas.openxmlformats.org/officeDocument/2006/relationships/printerSettings" Target="../printerSettings/printerSettings260.bin"/><Relationship Id="rId4" Type="http://schemas.openxmlformats.org/officeDocument/2006/relationships/printerSettings" Target="../printerSettings/printerSettings259.bin"/></Relationships>
</file>

<file path=xl/worksheets/_rels/sheet3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71.bin"/><Relationship Id="rId3" Type="http://schemas.openxmlformats.org/officeDocument/2006/relationships/printerSettings" Target="../printerSettings/printerSettings266.bin"/><Relationship Id="rId7" Type="http://schemas.openxmlformats.org/officeDocument/2006/relationships/printerSettings" Target="../printerSettings/printerSettings270.bin"/><Relationship Id="rId2" Type="http://schemas.openxmlformats.org/officeDocument/2006/relationships/printerSettings" Target="../printerSettings/printerSettings265.bin"/><Relationship Id="rId1" Type="http://schemas.openxmlformats.org/officeDocument/2006/relationships/printerSettings" Target="../printerSettings/printerSettings264.bin"/><Relationship Id="rId6" Type="http://schemas.openxmlformats.org/officeDocument/2006/relationships/printerSettings" Target="../printerSettings/printerSettings269.bin"/><Relationship Id="rId5" Type="http://schemas.openxmlformats.org/officeDocument/2006/relationships/printerSettings" Target="../printerSettings/printerSettings268.bin"/><Relationship Id="rId4" Type="http://schemas.openxmlformats.org/officeDocument/2006/relationships/printerSettings" Target="../printerSettings/printerSettings267.bin"/></Relationships>
</file>

<file path=xl/worksheets/_rels/sheet3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79.bin"/><Relationship Id="rId3" Type="http://schemas.openxmlformats.org/officeDocument/2006/relationships/printerSettings" Target="../printerSettings/printerSettings274.bin"/><Relationship Id="rId7" Type="http://schemas.openxmlformats.org/officeDocument/2006/relationships/printerSettings" Target="../printerSettings/printerSettings278.bin"/><Relationship Id="rId2" Type="http://schemas.openxmlformats.org/officeDocument/2006/relationships/printerSettings" Target="../printerSettings/printerSettings273.bin"/><Relationship Id="rId1" Type="http://schemas.openxmlformats.org/officeDocument/2006/relationships/printerSettings" Target="../printerSettings/printerSettings272.bin"/><Relationship Id="rId6" Type="http://schemas.openxmlformats.org/officeDocument/2006/relationships/printerSettings" Target="../printerSettings/printerSettings277.bin"/><Relationship Id="rId5" Type="http://schemas.openxmlformats.org/officeDocument/2006/relationships/printerSettings" Target="../printerSettings/printerSettings276.bin"/><Relationship Id="rId4" Type="http://schemas.openxmlformats.org/officeDocument/2006/relationships/printerSettings" Target="../printerSettings/printerSettings275.bin"/></Relationships>
</file>

<file path=xl/worksheets/_rels/sheet3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7.bin"/><Relationship Id="rId3" Type="http://schemas.openxmlformats.org/officeDocument/2006/relationships/printerSettings" Target="../printerSettings/printerSettings282.bin"/><Relationship Id="rId7" Type="http://schemas.openxmlformats.org/officeDocument/2006/relationships/printerSettings" Target="../printerSettings/printerSettings286.bin"/><Relationship Id="rId2" Type="http://schemas.openxmlformats.org/officeDocument/2006/relationships/printerSettings" Target="../printerSettings/printerSettings281.bin"/><Relationship Id="rId1" Type="http://schemas.openxmlformats.org/officeDocument/2006/relationships/printerSettings" Target="../printerSettings/printerSettings280.bin"/><Relationship Id="rId6" Type="http://schemas.openxmlformats.org/officeDocument/2006/relationships/printerSettings" Target="../printerSettings/printerSettings285.bin"/><Relationship Id="rId5" Type="http://schemas.openxmlformats.org/officeDocument/2006/relationships/printerSettings" Target="../printerSettings/printerSettings284.bin"/><Relationship Id="rId4" Type="http://schemas.openxmlformats.org/officeDocument/2006/relationships/printerSettings" Target="../printerSettings/printerSettings283.bin"/></Relationships>
</file>

<file path=xl/worksheets/_rels/sheet3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5.bin"/><Relationship Id="rId3" Type="http://schemas.openxmlformats.org/officeDocument/2006/relationships/printerSettings" Target="../printerSettings/printerSettings290.bin"/><Relationship Id="rId7" Type="http://schemas.openxmlformats.org/officeDocument/2006/relationships/printerSettings" Target="../printerSettings/printerSettings294.bin"/><Relationship Id="rId2" Type="http://schemas.openxmlformats.org/officeDocument/2006/relationships/printerSettings" Target="../printerSettings/printerSettings289.bin"/><Relationship Id="rId1" Type="http://schemas.openxmlformats.org/officeDocument/2006/relationships/printerSettings" Target="../printerSettings/printerSettings288.bin"/><Relationship Id="rId6" Type="http://schemas.openxmlformats.org/officeDocument/2006/relationships/printerSettings" Target="../printerSettings/printerSettings293.bin"/><Relationship Id="rId5" Type="http://schemas.openxmlformats.org/officeDocument/2006/relationships/printerSettings" Target="../printerSettings/printerSettings292.bin"/><Relationship Id="rId4" Type="http://schemas.openxmlformats.org/officeDocument/2006/relationships/printerSettings" Target="../printerSettings/printerSettings29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4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3.bin"/><Relationship Id="rId3" Type="http://schemas.openxmlformats.org/officeDocument/2006/relationships/printerSettings" Target="../printerSettings/printerSettings298.bin"/><Relationship Id="rId7" Type="http://schemas.openxmlformats.org/officeDocument/2006/relationships/printerSettings" Target="../printerSettings/printerSettings302.bin"/><Relationship Id="rId2" Type="http://schemas.openxmlformats.org/officeDocument/2006/relationships/printerSettings" Target="../printerSettings/printerSettings297.bin"/><Relationship Id="rId1" Type="http://schemas.openxmlformats.org/officeDocument/2006/relationships/printerSettings" Target="../printerSettings/printerSettings296.bin"/><Relationship Id="rId6" Type="http://schemas.openxmlformats.org/officeDocument/2006/relationships/printerSettings" Target="../printerSettings/printerSettings301.bin"/><Relationship Id="rId5" Type="http://schemas.openxmlformats.org/officeDocument/2006/relationships/printerSettings" Target="../printerSettings/printerSettings300.bin"/><Relationship Id="rId4" Type="http://schemas.openxmlformats.org/officeDocument/2006/relationships/printerSettings" Target="../printerSettings/printerSettings299.bin"/></Relationships>
</file>

<file path=xl/worksheets/_rels/sheet4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1.bin"/><Relationship Id="rId3" Type="http://schemas.openxmlformats.org/officeDocument/2006/relationships/printerSettings" Target="../printerSettings/printerSettings306.bin"/><Relationship Id="rId7" Type="http://schemas.openxmlformats.org/officeDocument/2006/relationships/printerSettings" Target="../printerSettings/printerSettings310.bin"/><Relationship Id="rId2" Type="http://schemas.openxmlformats.org/officeDocument/2006/relationships/printerSettings" Target="../printerSettings/printerSettings305.bin"/><Relationship Id="rId1" Type="http://schemas.openxmlformats.org/officeDocument/2006/relationships/printerSettings" Target="../printerSettings/printerSettings304.bin"/><Relationship Id="rId6" Type="http://schemas.openxmlformats.org/officeDocument/2006/relationships/printerSettings" Target="../printerSettings/printerSettings309.bin"/><Relationship Id="rId5" Type="http://schemas.openxmlformats.org/officeDocument/2006/relationships/printerSettings" Target="../printerSettings/printerSettings308.bin"/><Relationship Id="rId4" Type="http://schemas.openxmlformats.org/officeDocument/2006/relationships/printerSettings" Target="../printerSettings/printerSettings307.bin"/></Relationships>
</file>

<file path=xl/worksheets/_rels/sheet4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9.bin"/><Relationship Id="rId3" Type="http://schemas.openxmlformats.org/officeDocument/2006/relationships/printerSettings" Target="../printerSettings/printerSettings314.bin"/><Relationship Id="rId7" Type="http://schemas.openxmlformats.org/officeDocument/2006/relationships/printerSettings" Target="../printerSettings/printerSettings318.bin"/><Relationship Id="rId2" Type="http://schemas.openxmlformats.org/officeDocument/2006/relationships/printerSettings" Target="../printerSettings/printerSettings313.bin"/><Relationship Id="rId1" Type="http://schemas.openxmlformats.org/officeDocument/2006/relationships/printerSettings" Target="../printerSettings/printerSettings312.bin"/><Relationship Id="rId6" Type="http://schemas.openxmlformats.org/officeDocument/2006/relationships/printerSettings" Target="../printerSettings/printerSettings317.bin"/><Relationship Id="rId5" Type="http://schemas.openxmlformats.org/officeDocument/2006/relationships/printerSettings" Target="../printerSettings/printerSettings316.bin"/><Relationship Id="rId4" Type="http://schemas.openxmlformats.org/officeDocument/2006/relationships/printerSettings" Target="../printerSettings/printerSettings315.bin"/></Relationships>
</file>

<file path=xl/worksheets/_rels/sheet4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7.bin"/><Relationship Id="rId3" Type="http://schemas.openxmlformats.org/officeDocument/2006/relationships/printerSettings" Target="../printerSettings/printerSettings322.bin"/><Relationship Id="rId7" Type="http://schemas.openxmlformats.org/officeDocument/2006/relationships/printerSettings" Target="../printerSettings/printerSettings326.bin"/><Relationship Id="rId2" Type="http://schemas.openxmlformats.org/officeDocument/2006/relationships/printerSettings" Target="../printerSettings/printerSettings321.bin"/><Relationship Id="rId1" Type="http://schemas.openxmlformats.org/officeDocument/2006/relationships/printerSettings" Target="../printerSettings/printerSettings320.bin"/><Relationship Id="rId6" Type="http://schemas.openxmlformats.org/officeDocument/2006/relationships/printerSettings" Target="../printerSettings/printerSettings325.bin"/><Relationship Id="rId5" Type="http://schemas.openxmlformats.org/officeDocument/2006/relationships/printerSettings" Target="../printerSettings/printerSettings324.bin"/><Relationship Id="rId4" Type="http://schemas.openxmlformats.org/officeDocument/2006/relationships/printerSettings" Target="../printerSettings/printerSettings323.bin"/></Relationships>
</file>

<file path=xl/worksheets/_rels/sheet4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5.bin"/><Relationship Id="rId3" Type="http://schemas.openxmlformats.org/officeDocument/2006/relationships/printerSettings" Target="../printerSettings/printerSettings330.bin"/><Relationship Id="rId7" Type="http://schemas.openxmlformats.org/officeDocument/2006/relationships/printerSettings" Target="../printerSettings/printerSettings334.bin"/><Relationship Id="rId2" Type="http://schemas.openxmlformats.org/officeDocument/2006/relationships/printerSettings" Target="../printerSettings/printerSettings329.bin"/><Relationship Id="rId1" Type="http://schemas.openxmlformats.org/officeDocument/2006/relationships/printerSettings" Target="../printerSettings/printerSettings328.bin"/><Relationship Id="rId6" Type="http://schemas.openxmlformats.org/officeDocument/2006/relationships/printerSettings" Target="../printerSettings/printerSettings333.bin"/><Relationship Id="rId5" Type="http://schemas.openxmlformats.org/officeDocument/2006/relationships/printerSettings" Target="../printerSettings/printerSettings332.bin"/><Relationship Id="rId4" Type="http://schemas.openxmlformats.org/officeDocument/2006/relationships/printerSettings" Target="../printerSettings/printerSettings331.bin"/></Relationships>
</file>

<file path=xl/worksheets/_rels/sheet4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3.bin"/><Relationship Id="rId3" Type="http://schemas.openxmlformats.org/officeDocument/2006/relationships/printerSettings" Target="../printerSettings/printerSettings338.bin"/><Relationship Id="rId7" Type="http://schemas.openxmlformats.org/officeDocument/2006/relationships/printerSettings" Target="../printerSettings/printerSettings342.bin"/><Relationship Id="rId2" Type="http://schemas.openxmlformats.org/officeDocument/2006/relationships/printerSettings" Target="../printerSettings/printerSettings337.bin"/><Relationship Id="rId1" Type="http://schemas.openxmlformats.org/officeDocument/2006/relationships/printerSettings" Target="../printerSettings/printerSettings336.bin"/><Relationship Id="rId6" Type="http://schemas.openxmlformats.org/officeDocument/2006/relationships/printerSettings" Target="../printerSettings/printerSettings341.bin"/><Relationship Id="rId5" Type="http://schemas.openxmlformats.org/officeDocument/2006/relationships/printerSettings" Target="../printerSettings/printerSettings340.bin"/><Relationship Id="rId4" Type="http://schemas.openxmlformats.org/officeDocument/2006/relationships/printerSettings" Target="../printerSettings/printerSettings339.bin"/></Relationships>
</file>

<file path=xl/worksheets/_rels/sheet4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1.bin"/><Relationship Id="rId3" Type="http://schemas.openxmlformats.org/officeDocument/2006/relationships/printerSettings" Target="../printerSettings/printerSettings346.bin"/><Relationship Id="rId7" Type="http://schemas.openxmlformats.org/officeDocument/2006/relationships/printerSettings" Target="../printerSettings/printerSettings350.bin"/><Relationship Id="rId2" Type="http://schemas.openxmlformats.org/officeDocument/2006/relationships/printerSettings" Target="../printerSettings/printerSettings345.bin"/><Relationship Id="rId1" Type="http://schemas.openxmlformats.org/officeDocument/2006/relationships/printerSettings" Target="../printerSettings/printerSettings344.bin"/><Relationship Id="rId6" Type="http://schemas.openxmlformats.org/officeDocument/2006/relationships/printerSettings" Target="../printerSettings/printerSettings349.bin"/><Relationship Id="rId5" Type="http://schemas.openxmlformats.org/officeDocument/2006/relationships/printerSettings" Target="../printerSettings/printerSettings348.bin"/><Relationship Id="rId4" Type="http://schemas.openxmlformats.org/officeDocument/2006/relationships/printerSettings" Target="../printerSettings/printerSettings347.bin"/></Relationships>
</file>

<file path=xl/worksheets/_rels/sheet4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9.bin"/><Relationship Id="rId3" Type="http://schemas.openxmlformats.org/officeDocument/2006/relationships/printerSettings" Target="../printerSettings/printerSettings354.bin"/><Relationship Id="rId7" Type="http://schemas.openxmlformats.org/officeDocument/2006/relationships/printerSettings" Target="../printerSettings/printerSettings358.bin"/><Relationship Id="rId2" Type="http://schemas.openxmlformats.org/officeDocument/2006/relationships/printerSettings" Target="../printerSettings/printerSettings353.bin"/><Relationship Id="rId1" Type="http://schemas.openxmlformats.org/officeDocument/2006/relationships/printerSettings" Target="../printerSettings/printerSettings352.bin"/><Relationship Id="rId6" Type="http://schemas.openxmlformats.org/officeDocument/2006/relationships/printerSettings" Target="../printerSettings/printerSettings357.bin"/><Relationship Id="rId5" Type="http://schemas.openxmlformats.org/officeDocument/2006/relationships/printerSettings" Target="../printerSettings/printerSettings356.bin"/><Relationship Id="rId4" Type="http://schemas.openxmlformats.org/officeDocument/2006/relationships/printerSettings" Target="../printerSettings/printerSettings355.bin"/></Relationships>
</file>

<file path=xl/worksheets/_rels/sheet4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67.bin"/><Relationship Id="rId3" Type="http://schemas.openxmlformats.org/officeDocument/2006/relationships/printerSettings" Target="../printerSettings/printerSettings362.bin"/><Relationship Id="rId7" Type="http://schemas.openxmlformats.org/officeDocument/2006/relationships/printerSettings" Target="../printerSettings/printerSettings366.bin"/><Relationship Id="rId2" Type="http://schemas.openxmlformats.org/officeDocument/2006/relationships/printerSettings" Target="../printerSettings/printerSettings361.bin"/><Relationship Id="rId1" Type="http://schemas.openxmlformats.org/officeDocument/2006/relationships/printerSettings" Target="../printerSettings/printerSettings360.bin"/><Relationship Id="rId6" Type="http://schemas.openxmlformats.org/officeDocument/2006/relationships/printerSettings" Target="../printerSettings/printerSettings365.bin"/><Relationship Id="rId5" Type="http://schemas.openxmlformats.org/officeDocument/2006/relationships/printerSettings" Target="../printerSettings/printerSettings364.bin"/><Relationship Id="rId4" Type="http://schemas.openxmlformats.org/officeDocument/2006/relationships/printerSettings" Target="../printerSettings/printerSettings363.bin"/></Relationships>
</file>

<file path=xl/worksheets/_rels/sheet4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75.bin"/><Relationship Id="rId3" Type="http://schemas.openxmlformats.org/officeDocument/2006/relationships/printerSettings" Target="../printerSettings/printerSettings370.bin"/><Relationship Id="rId7" Type="http://schemas.openxmlformats.org/officeDocument/2006/relationships/printerSettings" Target="../printerSettings/printerSettings374.bin"/><Relationship Id="rId2" Type="http://schemas.openxmlformats.org/officeDocument/2006/relationships/printerSettings" Target="../printerSettings/printerSettings369.bin"/><Relationship Id="rId1" Type="http://schemas.openxmlformats.org/officeDocument/2006/relationships/printerSettings" Target="../printerSettings/printerSettings368.bin"/><Relationship Id="rId6" Type="http://schemas.openxmlformats.org/officeDocument/2006/relationships/printerSettings" Target="../printerSettings/printerSettings373.bin"/><Relationship Id="rId5" Type="http://schemas.openxmlformats.org/officeDocument/2006/relationships/printerSettings" Target="../printerSettings/printerSettings372.bin"/><Relationship Id="rId4" Type="http://schemas.openxmlformats.org/officeDocument/2006/relationships/printerSettings" Target="../printerSettings/printerSettings37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/Relationships>
</file>

<file path=xl/worksheets/_rels/sheet5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3.bin"/><Relationship Id="rId3" Type="http://schemas.openxmlformats.org/officeDocument/2006/relationships/printerSettings" Target="../printerSettings/printerSettings378.bin"/><Relationship Id="rId7" Type="http://schemas.openxmlformats.org/officeDocument/2006/relationships/printerSettings" Target="../printerSettings/printerSettings382.bin"/><Relationship Id="rId2" Type="http://schemas.openxmlformats.org/officeDocument/2006/relationships/printerSettings" Target="../printerSettings/printerSettings377.bin"/><Relationship Id="rId1" Type="http://schemas.openxmlformats.org/officeDocument/2006/relationships/printerSettings" Target="../printerSettings/printerSettings376.bin"/><Relationship Id="rId6" Type="http://schemas.openxmlformats.org/officeDocument/2006/relationships/printerSettings" Target="../printerSettings/printerSettings381.bin"/><Relationship Id="rId5" Type="http://schemas.openxmlformats.org/officeDocument/2006/relationships/printerSettings" Target="../printerSettings/printerSettings380.bin"/><Relationship Id="rId4" Type="http://schemas.openxmlformats.org/officeDocument/2006/relationships/printerSettings" Target="../printerSettings/printerSettings379.bin"/></Relationships>
</file>

<file path=xl/worksheets/_rels/sheet5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1.bin"/><Relationship Id="rId3" Type="http://schemas.openxmlformats.org/officeDocument/2006/relationships/printerSettings" Target="../printerSettings/printerSettings386.bin"/><Relationship Id="rId7" Type="http://schemas.openxmlformats.org/officeDocument/2006/relationships/printerSettings" Target="../printerSettings/printerSettings390.bin"/><Relationship Id="rId2" Type="http://schemas.openxmlformats.org/officeDocument/2006/relationships/printerSettings" Target="../printerSettings/printerSettings385.bin"/><Relationship Id="rId1" Type="http://schemas.openxmlformats.org/officeDocument/2006/relationships/printerSettings" Target="../printerSettings/printerSettings384.bin"/><Relationship Id="rId6" Type="http://schemas.openxmlformats.org/officeDocument/2006/relationships/printerSettings" Target="../printerSettings/printerSettings389.bin"/><Relationship Id="rId5" Type="http://schemas.openxmlformats.org/officeDocument/2006/relationships/printerSettings" Target="../printerSettings/printerSettings388.bin"/><Relationship Id="rId4" Type="http://schemas.openxmlformats.org/officeDocument/2006/relationships/printerSettings" Target="../printerSettings/printerSettings387.bin"/></Relationships>
</file>

<file path=xl/worksheets/_rels/sheet5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9.bin"/><Relationship Id="rId3" Type="http://schemas.openxmlformats.org/officeDocument/2006/relationships/printerSettings" Target="../printerSettings/printerSettings394.bin"/><Relationship Id="rId7" Type="http://schemas.openxmlformats.org/officeDocument/2006/relationships/printerSettings" Target="../printerSettings/printerSettings398.bin"/><Relationship Id="rId2" Type="http://schemas.openxmlformats.org/officeDocument/2006/relationships/printerSettings" Target="../printerSettings/printerSettings393.bin"/><Relationship Id="rId1" Type="http://schemas.openxmlformats.org/officeDocument/2006/relationships/printerSettings" Target="../printerSettings/printerSettings392.bin"/><Relationship Id="rId6" Type="http://schemas.openxmlformats.org/officeDocument/2006/relationships/printerSettings" Target="../printerSettings/printerSettings397.bin"/><Relationship Id="rId5" Type="http://schemas.openxmlformats.org/officeDocument/2006/relationships/printerSettings" Target="../printerSettings/printerSettings396.bin"/><Relationship Id="rId4" Type="http://schemas.openxmlformats.org/officeDocument/2006/relationships/printerSettings" Target="../printerSettings/printerSettings395.bin"/></Relationships>
</file>

<file path=xl/worksheets/_rels/sheet5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7.bin"/><Relationship Id="rId3" Type="http://schemas.openxmlformats.org/officeDocument/2006/relationships/printerSettings" Target="../printerSettings/printerSettings402.bin"/><Relationship Id="rId7" Type="http://schemas.openxmlformats.org/officeDocument/2006/relationships/printerSettings" Target="../printerSettings/printerSettings406.bin"/><Relationship Id="rId2" Type="http://schemas.openxmlformats.org/officeDocument/2006/relationships/printerSettings" Target="../printerSettings/printerSettings401.bin"/><Relationship Id="rId1" Type="http://schemas.openxmlformats.org/officeDocument/2006/relationships/printerSettings" Target="../printerSettings/printerSettings400.bin"/><Relationship Id="rId6" Type="http://schemas.openxmlformats.org/officeDocument/2006/relationships/printerSettings" Target="../printerSettings/printerSettings405.bin"/><Relationship Id="rId5" Type="http://schemas.openxmlformats.org/officeDocument/2006/relationships/printerSettings" Target="../printerSettings/printerSettings404.bin"/><Relationship Id="rId4" Type="http://schemas.openxmlformats.org/officeDocument/2006/relationships/printerSettings" Target="../printerSettings/printerSettings403.bin"/></Relationships>
</file>

<file path=xl/worksheets/_rels/sheet5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5.bin"/><Relationship Id="rId3" Type="http://schemas.openxmlformats.org/officeDocument/2006/relationships/printerSettings" Target="../printerSettings/printerSettings410.bin"/><Relationship Id="rId7" Type="http://schemas.openxmlformats.org/officeDocument/2006/relationships/printerSettings" Target="../printerSettings/printerSettings414.bin"/><Relationship Id="rId2" Type="http://schemas.openxmlformats.org/officeDocument/2006/relationships/printerSettings" Target="../printerSettings/printerSettings409.bin"/><Relationship Id="rId1" Type="http://schemas.openxmlformats.org/officeDocument/2006/relationships/printerSettings" Target="../printerSettings/printerSettings408.bin"/><Relationship Id="rId6" Type="http://schemas.openxmlformats.org/officeDocument/2006/relationships/printerSettings" Target="../printerSettings/printerSettings413.bin"/><Relationship Id="rId5" Type="http://schemas.openxmlformats.org/officeDocument/2006/relationships/printerSettings" Target="../printerSettings/printerSettings412.bin"/><Relationship Id="rId4" Type="http://schemas.openxmlformats.org/officeDocument/2006/relationships/printerSettings" Target="../printerSettings/printerSettings411.bin"/></Relationships>
</file>

<file path=xl/worksheets/_rels/sheet5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23.bin"/><Relationship Id="rId3" Type="http://schemas.openxmlformats.org/officeDocument/2006/relationships/printerSettings" Target="../printerSettings/printerSettings418.bin"/><Relationship Id="rId7" Type="http://schemas.openxmlformats.org/officeDocument/2006/relationships/printerSettings" Target="../printerSettings/printerSettings422.bin"/><Relationship Id="rId2" Type="http://schemas.openxmlformats.org/officeDocument/2006/relationships/printerSettings" Target="../printerSettings/printerSettings417.bin"/><Relationship Id="rId1" Type="http://schemas.openxmlformats.org/officeDocument/2006/relationships/printerSettings" Target="../printerSettings/printerSettings416.bin"/><Relationship Id="rId6" Type="http://schemas.openxmlformats.org/officeDocument/2006/relationships/printerSettings" Target="../printerSettings/printerSettings421.bin"/><Relationship Id="rId5" Type="http://schemas.openxmlformats.org/officeDocument/2006/relationships/printerSettings" Target="../printerSettings/printerSettings420.bin"/><Relationship Id="rId4" Type="http://schemas.openxmlformats.org/officeDocument/2006/relationships/printerSettings" Target="../printerSettings/printerSettings419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4.bin"/></Relationships>
</file>

<file path=xl/worksheets/_rels/sheet5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32.bin"/><Relationship Id="rId3" Type="http://schemas.openxmlformats.org/officeDocument/2006/relationships/printerSettings" Target="../printerSettings/printerSettings427.bin"/><Relationship Id="rId7" Type="http://schemas.openxmlformats.org/officeDocument/2006/relationships/printerSettings" Target="../printerSettings/printerSettings431.bin"/><Relationship Id="rId2" Type="http://schemas.openxmlformats.org/officeDocument/2006/relationships/printerSettings" Target="../printerSettings/printerSettings426.bin"/><Relationship Id="rId1" Type="http://schemas.openxmlformats.org/officeDocument/2006/relationships/printerSettings" Target="../printerSettings/printerSettings425.bin"/><Relationship Id="rId6" Type="http://schemas.openxmlformats.org/officeDocument/2006/relationships/printerSettings" Target="../printerSettings/printerSettings430.bin"/><Relationship Id="rId5" Type="http://schemas.openxmlformats.org/officeDocument/2006/relationships/printerSettings" Target="../printerSettings/printerSettings429.bin"/><Relationship Id="rId4" Type="http://schemas.openxmlformats.org/officeDocument/2006/relationships/printerSettings" Target="../printerSettings/printerSettings428.bin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5.bin"/><Relationship Id="rId2" Type="http://schemas.openxmlformats.org/officeDocument/2006/relationships/printerSettings" Target="../printerSettings/printerSettings434.bin"/><Relationship Id="rId1" Type="http://schemas.openxmlformats.org/officeDocument/2006/relationships/printerSettings" Target="../printerSettings/printerSettings433.bin"/><Relationship Id="rId6" Type="http://schemas.openxmlformats.org/officeDocument/2006/relationships/printerSettings" Target="../printerSettings/printerSettings438.bin"/><Relationship Id="rId5" Type="http://schemas.openxmlformats.org/officeDocument/2006/relationships/printerSettings" Target="../printerSettings/printerSettings437.bin"/><Relationship Id="rId4" Type="http://schemas.openxmlformats.org/officeDocument/2006/relationships/printerSettings" Target="../printerSettings/printerSettings436.bin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41.bin"/><Relationship Id="rId2" Type="http://schemas.openxmlformats.org/officeDocument/2006/relationships/printerSettings" Target="../printerSettings/printerSettings440.bin"/><Relationship Id="rId1" Type="http://schemas.openxmlformats.org/officeDocument/2006/relationships/printerSettings" Target="../printerSettings/printerSettings439.bin"/><Relationship Id="rId6" Type="http://schemas.openxmlformats.org/officeDocument/2006/relationships/printerSettings" Target="../printerSettings/printerSettings444.bin"/><Relationship Id="rId5" Type="http://schemas.openxmlformats.org/officeDocument/2006/relationships/printerSettings" Target="../printerSettings/printerSettings443.bin"/><Relationship Id="rId4" Type="http://schemas.openxmlformats.org/officeDocument/2006/relationships/printerSettings" Target="../printerSettings/printerSettings44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47.bin"/><Relationship Id="rId2" Type="http://schemas.openxmlformats.org/officeDocument/2006/relationships/printerSettings" Target="../printerSettings/printerSettings446.bin"/><Relationship Id="rId1" Type="http://schemas.openxmlformats.org/officeDocument/2006/relationships/printerSettings" Target="../printerSettings/printerSettings445.bin"/><Relationship Id="rId6" Type="http://schemas.openxmlformats.org/officeDocument/2006/relationships/printerSettings" Target="../printerSettings/printerSettings450.bin"/><Relationship Id="rId5" Type="http://schemas.openxmlformats.org/officeDocument/2006/relationships/printerSettings" Target="../printerSettings/printerSettings449.bin"/><Relationship Id="rId4" Type="http://schemas.openxmlformats.org/officeDocument/2006/relationships/printerSettings" Target="../printerSettings/printerSettings448.bin"/></Relationships>
</file>

<file path=xl/worksheets/_rels/sheet6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3.bin"/><Relationship Id="rId2" Type="http://schemas.openxmlformats.org/officeDocument/2006/relationships/printerSettings" Target="../printerSettings/printerSettings452.bin"/><Relationship Id="rId1" Type="http://schemas.openxmlformats.org/officeDocument/2006/relationships/printerSettings" Target="../printerSettings/printerSettings451.bin"/><Relationship Id="rId6" Type="http://schemas.openxmlformats.org/officeDocument/2006/relationships/printerSettings" Target="../printerSettings/printerSettings456.bin"/><Relationship Id="rId5" Type="http://schemas.openxmlformats.org/officeDocument/2006/relationships/printerSettings" Target="../printerSettings/printerSettings455.bin"/><Relationship Id="rId4" Type="http://schemas.openxmlformats.org/officeDocument/2006/relationships/printerSettings" Target="../printerSettings/printerSettings45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4.bin"/><Relationship Id="rId3" Type="http://schemas.openxmlformats.org/officeDocument/2006/relationships/printerSettings" Target="../printerSettings/printerSettings59.bin"/><Relationship Id="rId7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Relationship Id="rId6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6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showGridLines="0" tabSelected="1" zoomScale="70" zoomScaleNormal="70" workbookViewId="0"/>
  </sheetViews>
  <sheetFormatPr defaultRowHeight="12.75" x14ac:dyDescent="0.2"/>
  <cols>
    <col min="1" max="1" width="1.7109375" style="4" customWidth="1"/>
    <col min="2" max="4" width="4.5703125" style="4" customWidth="1"/>
    <col min="5" max="8" width="9.140625" style="4"/>
    <col min="9" max="9" width="9.7109375" style="4" customWidth="1"/>
    <col min="10" max="10" width="15.5703125" style="4" customWidth="1"/>
    <col min="11" max="11" width="20.28515625" style="4" customWidth="1"/>
    <col min="12" max="16384" width="9.140625" style="4"/>
  </cols>
  <sheetData>
    <row r="1" spans="1:16" ht="28.5" customHeight="1" x14ac:dyDescent="0.2">
      <c r="B1" s="145"/>
      <c r="C1" s="145"/>
    </row>
    <row r="2" spans="1:16" ht="12.75" customHeight="1" x14ac:dyDescent="0.25">
      <c r="A2" s="5"/>
      <c r="B2" s="530">
        <v>2</v>
      </c>
      <c r="C2" s="531"/>
      <c r="D2" s="532"/>
      <c r="E2" s="539" t="s">
        <v>767</v>
      </c>
      <c r="F2" s="540"/>
      <c r="G2" s="540"/>
      <c r="H2" s="540"/>
      <c r="I2" s="540"/>
      <c r="J2" s="540"/>
      <c r="K2" s="3"/>
    </row>
    <row r="3" spans="1:16" ht="12.75" customHeight="1" x14ac:dyDescent="0.25">
      <c r="A3" s="5"/>
      <c r="B3" s="533"/>
      <c r="C3" s="534"/>
      <c r="D3" s="535"/>
      <c r="E3" s="539"/>
      <c r="F3" s="540"/>
      <c r="G3" s="540"/>
      <c r="H3" s="540"/>
      <c r="I3" s="540"/>
      <c r="J3" s="540"/>
      <c r="K3" s="3"/>
    </row>
    <row r="4" spans="1:16" ht="12.75" customHeight="1" x14ac:dyDescent="0.25">
      <c r="A4" s="5"/>
      <c r="B4" s="533"/>
      <c r="C4" s="534"/>
      <c r="D4" s="535"/>
      <c r="E4" s="539"/>
      <c r="F4" s="540"/>
      <c r="G4" s="540"/>
      <c r="H4" s="540"/>
      <c r="I4" s="540"/>
      <c r="J4" s="540"/>
      <c r="K4" s="3"/>
    </row>
    <row r="5" spans="1:16" ht="12.75" customHeight="1" x14ac:dyDescent="0.25">
      <c r="A5" s="5"/>
      <c r="B5" s="533"/>
      <c r="C5" s="534"/>
      <c r="D5" s="535"/>
      <c r="E5" s="539"/>
      <c r="F5" s="540"/>
      <c r="G5" s="540"/>
      <c r="H5" s="540"/>
      <c r="I5" s="540"/>
      <c r="J5" s="540"/>
      <c r="K5" s="3"/>
      <c r="M5" s="4" t="s">
        <v>504</v>
      </c>
    </row>
    <row r="6" spans="1:16" ht="12.75" customHeight="1" x14ac:dyDescent="0.25">
      <c r="A6" s="5"/>
      <c r="B6" s="536"/>
      <c r="C6" s="537"/>
      <c r="D6" s="538"/>
      <c r="E6" s="539"/>
      <c r="F6" s="540"/>
      <c r="G6" s="540"/>
      <c r="H6" s="540"/>
      <c r="I6" s="540"/>
      <c r="J6" s="540"/>
      <c r="K6" s="3"/>
    </row>
    <row r="7" spans="1:16" ht="9.9499999999999993" customHeight="1" x14ac:dyDescent="0.25">
      <c r="A7" s="5"/>
      <c r="B7" s="150"/>
      <c r="C7" s="150"/>
      <c r="D7" s="150"/>
      <c r="E7" s="139"/>
      <c r="F7" s="139"/>
      <c r="G7" s="139"/>
      <c r="H7" s="139"/>
      <c r="I7" s="139"/>
      <c r="J7" s="139"/>
      <c r="K7" s="3"/>
      <c r="P7" s="4" t="s">
        <v>504</v>
      </c>
    </row>
    <row r="8" spans="1:16" s="75" customFormat="1" ht="18" customHeight="1" x14ac:dyDescent="0.25">
      <c r="B8" s="541" t="s">
        <v>340</v>
      </c>
      <c r="C8" s="541"/>
      <c r="D8" s="541"/>
      <c r="E8" s="541"/>
      <c r="F8" s="541"/>
      <c r="G8" s="541"/>
      <c r="H8" s="541"/>
      <c r="I8" s="541"/>
      <c r="J8" s="541"/>
      <c r="K8" s="541"/>
    </row>
    <row r="9" spans="1:16" s="75" customFormat="1" ht="9.9499999999999993" customHeight="1" x14ac:dyDescent="0.25">
      <c r="B9" s="151"/>
      <c r="C9" s="151"/>
      <c r="D9" s="151"/>
      <c r="E9" s="151"/>
      <c r="F9" s="151"/>
      <c r="G9" s="151"/>
      <c r="H9" s="151"/>
      <c r="I9" s="151"/>
      <c r="J9" s="151"/>
    </row>
    <row r="10" spans="1:16" ht="14.1" customHeight="1" x14ac:dyDescent="0.25">
      <c r="B10" s="246" t="s">
        <v>539</v>
      </c>
      <c r="C10" s="247" t="s">
        <v>961</v>
      </c>
      <c r="D10" s="247"/>
      <c r="E10" s="247"/>
      <c r="F10" s="154"/>
      <c r="G10" s="154"/>
      <c r="H10" s="154"/>
      <c r="I10" s="153"/>
      <c r="J10" s="153"/>
      <c r="K10" s="153"/>
      <c r="L10" s="153"/>
      <c r="N10" s="4" t="s">
        <v>504</v>
      </c>
    </row>
    <row r="11" spans="1:16" ht="14.1" customHeight="1" x14ac:dyDescent="0.25">
      <c r="C11" s="247" t="s">
        <v>962</v>
      </c>
      <c r="D11" s="247"/>
      <c r="E11" s="247"/>
      <c r="F11" s="154"/>
      <c r="G11" s="154"/>
      <c r="H11" s="154"/>
      <c r="I11" s="153"/>
      <c r="J11" s="153"/>
      <c r="K11" s="153"/>
      <c r="L11" s="153"/>
    </row>
    <row r="12" spans="1:16" ht="14.1" customHeight="1" x14ac:dyDescent="0.25">
      <c r="C12" s="247" t="s">
        <v>963</v>
      </c>
      <c r="D12" s="247"/>
      <c r="E12" s="247"/>
      <c r="F12" s="154"/>
      <c r="G12" s="154"/>
      <c r="H12" s="154"/>
      <c r="I12" s="153"/>
      <c r="J12" s="153"/>
      <c r="K12" s="153"/>
      <c r="L12" s="153"/>
      <c r="O12" s="4" t="s">
        <v>504</v>
      </c>
    </row>
    <row r="13" spans="1:16" ht="14.1" customHeight="1" x14ac:dyDescent="0.25">
      <c r="C13" s="247" t="s">
        <v>964</v>
      </c>
      <c r="D13" s="247"/>
      <c r="E13" s="247"/>
      <c r="F13" s="154"/>
      <c r="G13" s="154"/>
      <c r="H13" s="154"/>
      <c r="I13" s="153"/>
      <c r="J13" s="153"/>
      <c r="K13" s="153"/>
      <c r="L13" s="153"/>
      <c r="O13" s="4" t="s">
        <v>270</v>
      </c>
    </row>
    <row r="14" spans="1:16" ht="14.1" customHeight="1" x14ac:dyDescent="0.25">
      <c r="C14" s="247" t="s">
        <v>965</v>
      </c>
      <c r="D14" s="247"/>
      <c r="E14" s="247"/>
      <c r="F14" s="154"/>
      <c r="G14" s="154"/>
      <c r="H14" s="154"/>
      <c r="I14" s="153"/>
      <c r="J14" s="153"/>
      <c r="K14" s="153"/>
      <c r="L14" s="153"/>
      <c r="N14" s="4" t="s">
        <v>504</v>
      </c>
      <c r="P14" s="4" t="s">
        <v>504</v>
      </c>
    </row>
    <row r="15" spans="1:16" ht="14.1" customHeight="1" x14ac:dyDescent="0.25">
      <c r="C15" s="247" t="s">
        <v>966</v>
      </c>
      <c r="D15" s="247"/>
      <c r="E15" s="247"/>
      <c r="F15" s="154"/>
      <c r="G15" s="154"/>
      <c r="H15" s="154"/>
      <c r="I15" s="153"/>
      <c r="J15" s="153"/>
      <c r="K15" s="153"/>
      <c r="L15" s="153"/>
      <c r="N15" s="4" t="s">
        <v>504</v>
      </c>
    </row>
    <row r="16" spans="1:16" ht="9.9499999999999993" customHeight="1" x14ac:dyDescent="0.25">
      <c r="B16" s="247"/>
      <c r="C16" s="247"/>
      <c r="D16" s="247"/>
      <c r="E16" s="247"/>
      <c r="F16" s="154"/>
      <c r="G16" s="154"/>
      <c r="H16" s="154"/>
      <c r="I16" s="153"/>
      <c r="J16" s="153"/>
      <c r="K16" s="153"/>
      <c r="L16" s="153"/>
    </row>
    <row r="17" spans="2:20" ht="14.1" customHeight="1" x14ac:dyDescent="0.25">
      <c r="B17" s="246" t="s">
        <v>540</v>
      </c>
      <c r="C17" s="1" t="s">
        <v>967</v>
      </c>
      <c r="D17" s="247"/>
      <c r="E17" s="247"/>
      <c r="F17" s="154"/>
      <c r="G17" s="154"/>
      <c r="H17" s="154"/>
      <c r="I17" s="153"/>
      <c r="J17" s="153"/>
      <c r="K17" s="153"/>
      <c r="L17" s="153"/>
      <c r="O17" s="4" t="s">
        <v>504</v>
      </c>
    </row>
    <row r="18" spans="2:20" ht="14.1" customHeight="1" x14ac:dyDescent="0.25">
      <c r="C18" s="1" t="s">
        <v>968</v>
      </c>
      <c r="D18" s="247"/>
      <c r="E18" s="247"/>
      <c r="F18" s="154"/>
      <c r="G18" s="154"/>
      <c r="H18" s="154"/>
      <c r="I18" s="153"/>
      <c r="J18" s="153"/>
      <c r="K18" s="153"/>
      <c r="L18" s="153"/>
      <c r="O18" s="4" t="s">
        <v>504</v>
      </c>
    </row>
    <row r="19" spans="2:20" ht="14.1" customHeight="1" x14ac:dyDescent="0.25">
      <c r="C19" s="1" t="s">
        <v>969</v>
      </c>
      <c r="D19" s="247"/>
      <c r="E19" s="247"/>
      <c r="F19" s="154"/>
      <c r="G19" s="154"/>
      <c r="H19" s="154"/>
      <c r="I19" s="153"/>
      <c r="J19" s="153"/>
      <c r="K19" s="153"/>
      <c r="L19" s="153"/>
    </row>
    <row r="20" spans="2:20" ht="14.1" customHeight="1" x14ac:dyDescent="0.25">
      <c r="C20" s="1" t="s">
        <v>104</v>
      </c>
      <c r="D20" s="247"/>
      <c r="E20" s="247"/>
      <c r="F20" s="154"/>
      <c r="G20" s="154"/>
      <c r="H20" s="154"/>
      <c r="I20" s="153"/>
      <c r="J20" s="153"/>
      <c r="K20" s="153"/>
      <c r="L20" s="153"/>
      <c r="T20" s="4" t="s">
        <v>504</v>
      </c>
    </row>
    <row r="21" spans="2:20" ht="14.1" customHeight="1" x14ac:dyDescent="0.25">
      <c r="C21" s="1" t="s">
        <v>105</v>
      </c>
      <c r="D21" s="247"/>
      <c r="E21" s="247"/>
      <c r="F21" s="154"/>
      <c r="G21" s="154"/>
      <c r="H21" s="154"/>
      <c r="I21" s="153"/>
      <c r="J21" s="153"/>
      <c r="K21" s="153"/>
      <c r="L21" s="153"/>
      <c r="P21" s="4" t="s">
        <v>504</v>
      </c>
    </row>
    <row r="22" spans="2:20" ht="14.1" customHeight="1" x14ac:dyDescent="0.25">
      <c r="C22" s="1" t="s">
        <v>106</v>
      </c>
      <c r="D22" s="247"/>
      <c r="E22" s="247"/>
      <c r="F22" s="154"/>
      <c r="G22" s="154"/>
      <c r="H22" s="154"/>
      <c r="I22" s="153"/>
      <c r="J22" s="153"/>
      <c r="K22" s="153"/>
      <c r="L22" s="153"/>
    </row>
    <row r="23" spans="2:20" ht="14.1" customHeight="1" x14ac:dyDescent="0.25">
      <c r="C23" s="1" t="s">
        <v>107</v>
      </c>
      <c r="D23" s="247"/>
      <c r="E23" s="247"/>
      <c r="F23" s="154"/>
      <c r="G23" s="154"/>
      <c r="H23" s="154"/>
      <c r="I23" s="153"/>
      <c r="J23" s="153"/>
      <c r="K23" s="153"/>
      <c r="L23" s="153"/>
      <c r="N23" s="4" t="s">
        <v>504</v>
      </c>
      <c r="P23" s="4" t="s">
        <v>504</v>
      </c>
    </row>
    <row r="24" spans="2:20" ht="5.0999999999999996" customHeight="1" x14ac:dyDescent="0.25">
      <c r="C24" s="247"/>
      <c r="D24" s="247"/>
      <c r="E24" s="247"/>
      <c r="F24" s="154"/>
      <c r="G24" s="154"/>
      <c r="H24" s="154"/>
      <c r="I24" s="153"/>
      <c r="J24" s="153"/>
      <c r="K24" s="153"/>
      <c r="L24" s="153"/>
    </row>
    <row r="25" spans="2:20" ht="14.1" customHeight="1" x14ac:dyDescent="0.25">
      <c r="C25" s="1" t="s">
        <v>108</v>
      </c>
      <c r="D25" s="247"/>
      <c r="E25" s="247"/>
      <c r="F25" s="154"/>
      <c r="G25" s="154"/>
      <c r="H25" s="154"/>
      <c r="I25" s="153"/>
      <c r="J25" s="153"/>
      <c r="K25" s="153"/>
      <c r="L25" s="153"/>
    </row>
    <row r="26" spans="2:20" ht="14.1" customHeight="1" x14ac:dyDescent="0.25">
      <c r="C26" s="1" t="s">
        <v>109</v>
      </c>
      <c r="D26" s="247"/>
      <c r="E26" s="247"/>
      <c r="F26" s="154"/>
      <c r="G26" s="154"/>
      <c r="H26" s="154"/>
      <c r="I26" s="153"/>
      <c r="J26" s="153"/>
      <c r="K26" s="153"/>
      <c r="L26" s="153"/>
    </row>
    <row r="27" spans="2:20" ht="14.1" customHeight="1" x14ac:dyDescent="0.25">
      <c r="C27" s="1" t="s">
        <v>970</v>
      </c>
      <c r="D27" s="247"/>
      <c r="E27" s="247"/>
      <c r="F27" s="154"/>
      <c r="G27" s="154"/>
      <c r="H27" s="154"/>
      <c r="I27" s="153"/>
      <c r="J27" s="153"/>
      <c r="K27" s="153"/>
      <c r="L27" s="153"/>
    </row>
    <row r="28" spans="2:20" ht="14.1" customHeight="1" x14ac:dyDescent="0.25">
      <c r="C28" s="1" t="s">
        <v>971</v>
      </c>
      <c r="D28" s="247"/>
      <c r="E28" s="247"/>
      <c r="F28" s="154"/>
      <c r="G28" s="154"/>
      <c r="H28" s="154"/>
      <c r="I28" s="153"/>
      <c r="J28" s="153"/>
      <c r="K28" s="153"/>
      <c r="L28" s="153"/>
      <c r="M28" s="412"/>
    </row>
    <row r="29" spans="2:20" ht="14.1" customHeight="1" x14ac:dyDescent="0.25">
      <c r="C29" s="1" t="s">
        <v>972</v>
      </c>
      <c r="D29" s="247"/>
      <c r="E29" s="247"/>
      <c r="F29" s="154"/>
      <c r="G29" s="154"/>
      <c r="H29" s="154"/>
      <c r="I29" s="153"/>
      <c r="J29" s="153"/>
      <c r="K29" s="153"/>
      <c r="L29" s="153"/>
      <c r="M29" s="412"/>
    </row>
    <row r="30" spans="2:20" ht="14.1" customHeight="1" x14ac:dyDescent="0.25">
      <c r="C30" s="1" t="s">
        <v>973</v>
      </c>
      <c r="D30" s="247"/>
      <c r="E30" s="247"/>
      <c r="F30" s="154"/>
      <c r="G30" s="154"/>
      <c r="H30" s="154"/>
      <c r="I30" s="153"/>
      <c r="J30" s="153"/>
      <c r="K30" s="153"/>
      <c r="L30" s="153"/>
      <c r="M30" s="412"/>
    </row>
    <row r="31" spans="2:20" ht="14.1" customHeight="1" x14ac:dyDescent="0.25">
      <c r="C31" s="1" t="s">
        <v>974</v>
      </c>
      <c r="D31" s="247"/>
      <c r="E31" s="247"/>
      <c r="F31" s="154"/>
      <c r="G31" s="154"/>
      <c r="H31" s="154"/>
      <c r="I31" s="153"/>
      <c r="J31" s="153"/>
      <c r="K31" s="153"/>
      <c r="L31" s="153"/>
    </row>
    <row r="32" spans="2:20" ht="14.1" customHeight="1" x14ac:dyDescent="0.25">
      <c r="C32" s="1" t="s">
        <v>975</v>
      </c>
      <c r="D32" s="247"/>
      <c r="E32" s="247"/>
      <c r="F32" s="154"/>
      <c r="G32" s="154"/>
      <c r="H32" s="154"/>
      <c r="I32" s="153"/>
      <c r="J32" s="153"/>
      <c r="K32" s="153"/>
      <c r="L32" s="153"/>
    </row>
    <row r="33" spans="2:12" ht="14.1" customHeight="1" x14ac:dyDescent="0.25">
      <c r="C33" s="1" t="s">
        <v>976</v>
      </c>
      <c r="D33" s="247"/>
      <c r="E33" s="247"/>
      <c r="F33" s="154"/>
      <c r="G33" s="154"/>
      <c r="H33" s="154"/>
      <c r="I33" s="153"/>
      <c r="J33" s="153"/>
      <c r="K33" s="153"/>
      <c r="L33" s="153"/>
    </row>
    <row r="34" spans="2:12" ht="9.9499999999999993" customHeight="1" x14ac:dyDescent="0.25">
      <c r="B34" s="1"/>
      <c r="C34" s="247"/>
      <c r="D34" s="247"/>
      <c r="E34" s="247"/>
      <c r="F34" s="154"/>
      <c r="G34" s="154"/>
      <c r="H34" s="154"/>
      <c r="I34" s="153"/>
      <c r="J34" s="153"/>
      <c r="K34" s="153"/>
      <c r="L34" s="153"/>
    </row>
    <row r="35" spans="2:12" ht="14.1" customHeight="1" x14ac:dyDescent="0.25">
      <c r="B35" s="246" t="s">
        <v>541</v>
      </c>
      <c r="C35" s="247" t="s">
        <v>110</v>
      </c>
      <c r="D35" s="247"/>
      <c r="E35" s="247"/>
      <c r="F35" s="154"/>
      <c r="G35" s="154"/>
      <c r="H35" s="154"/>
      <c r="I35" s="153"/>
      <c r="J35" s="153"/>
      <c r="K35" s="153"/>
      <c r="L35" s="153"/>
    </row>
    <row r="36" spans="2:12" ht="14.1" customHeight="1" x14ac:dyDescent="0.25">
      <c r="C36" s="247" t="s">
        <v>197</v>
      </c>
      <c r="D36" s="247"/>
      <c r="E36" s="247"/>
      <c r="F36" s="154"/>
      <c r="G36" s="154"/>
      <c r="H36" s="154"/>
      <c r="I36" s="153"/>
      <c r="J36" s="153"/>
      <c r="K36" s="153"/>
      <c r="L36" s="153"/>
    </row>
    <row r="37" spans="2:12" ht="14.1" customHeight="1" x14ac:dyDescent="0.25">
      <c r="C37" s="247" t="s">
        <v>977</v>
      </c>
      <c r="D37" s="247"/>
      <c r="E37" s="247"/>
      <c r="F37" s="154"/>
      <c r="G37" s="154"/>
      <c r="H37" s="154"/>
      <c r="I37" s="153"/>
      <c r="J37" s="153"/>
      <c r="K37" s="153"/>
      <c r="L37" s="153"/>
    </row>
    <row r="38" spans="2:12" ht="14.1" customHeight="1" x14ac:dyDescent="0.25">
      <c r="C38" s="247" t="s">
        <v>978</v>
      </c>
      <c r="D38" s="247"/>
      <c r="E38" s="247"/>
      <c r="F38" s="154"/>
      <c r="G38" s="154"/>
      <c r="H38" s="154"/>
      <c r="I38" s="153"/>
      <c r="J38" s="153"/>
      <c r="K38" s="153"/>
      <c r="L38" s="153"/>
    </row>
    <row r="39" spans="2:12" ht="9.9499999999999993" customHeight="1" x14ac:dyDescent="0.25">
      <c r="B39" s="247"/>
      <c r="C39" s="247"/>
      <c r="D39" s="247"/>
      <c r="E39" s="247"/>
      <c r="F39" s="154"/>
      <c r="G39" s="154"/>
      <c r="H39" s="154"/>
      <c r="I39" s="153"/>
      <c r="J39" s="153"/>
      <c r="K39" s="153"/>
      <c r="L39" s="153"/>
    </row>
    <row r="40" spans="2:12" ht="14.1" customHeight="1" x14ac:dyDescent="0.25">
      <c r="B40" s="246" t="s">
        <v>542</v>
      </c>
      <c r="C40" s="247" t="s">
        <v>979</v>
      </c>
      <c r="D40" s="247"/>
      <c r="E40" s="247"/>
      <c r="F40" s="154"/>
      <c r="G40" s="154"/>
      <c r="H40" s="154"/>
      <c r="I40" s="153"/>
      <c r="J40" s="153"/>
      <c r="K40" s="153"/>
      <c r="L40" s="153"/>
    </row>
    <row r="41" spans="2:12" ht="14.1" customHeight="1" x14ac:dyDescent="0.25">
      <c r="C41" s="247" t="s">
        <v>980</v>
      </c>
      <c r="D41" s="247"/>
      <c r="E41" s="247"/>
      <c r="F41" s="154"/>
      <c r="G41" s="154"/>
      <c r="H41" s="154"/>
      <c r="I41" s="153"/>
      <c r="J41" s="153"/>
      <c r="K41" s="153"/>
      <c r="L41" s="153"/>
    </row>
    <row r="42" spans="2:12" ht="14.1" customHeight="1" x14ac:dyDescent="0.25">
      <c r="C42" s="247" t="s">
        <v>981</v>
      </c>
      <c r="D42" s="247"/>
      <c r="E42" s="247"/>
      <c r="F42" s="154"/>
      <c r="G42" s="154"/>
      <c r="H42" s="154"/>
      <c r="I42" s="153"/>
      <c r="J42" s="153"/>
      <c r="K42" s="153"/>
      <c r="L42" s="153"/>
    </row>
    <row r="43" spans="2:12" ht="14.1" customHeight="1" x14ac:dyDescent="0.25">
      <c r="C43" s="247" t="s">
        <v>982</v>
      </c>
      <c r="D43" s="247"/>
      <c r="E43" s="247"/>
      <c r="F43" s="154"/>
      <c r="G43" s="154"/>
      <c r="H43" s="154"/>
      <c r="I43" s="153"/>
      <c r="J43" s="153"/>
      <c r="K43" s="153"/>
      <c r="L43" s="153"/>
    </row>
    <row r="44" spans="2:12" ht="9.9499999999999993" customHeight="1" x14ac:dyDescent="0.25">
      <c r="B44" s="247"/>
      <c r="C44" s="247"/>
      <c r="D44" s="247"/>
      <c r="E44" s="247"/>
      <c r="F44" s="154"/>
      <c r="G44" s="154"/>
      <c r="H44" s="154"/>
      <c r="I44" s="153"/>
      <c r="J44" s="153"/>
      <c r="K44" s="153"/>
      <c r="L44" s="153"/>
    </row>
    <row r="45" spans="2:12" ht="14.1" customHeight="1" x14ac:dyDescent="0.25">
      <c r="B45" s="246" t="s">
        <v>671</v>
      </c>
      <c r="C45" s="247" t="s">
        <v>198</v>
      </c>
      <c r="D45" s="247"/>
      <c r="E45" s="247"/>
      <c r="F45" s="154"/>
      <c r="G45" s="154"/>
      <c r="H45" s="154"/>
      <c r="I45" s="153"/>
      <c r="J45" s="153"/>
      <c r="K45" s="153"/>
      <c r="L45" s="153"/>
    </row>
    <row r="46" spans="2:12" ht="14.1" customHeight="1" x14ac:dyDescent="0.25">
      <c r="C46" s="247" t="s">
        <v>983</v>
      </c>
      <c r="D46" s="247"/>
      <c r="E46" s="247"/>
      <c r="F46" s="154"/>
      <c r="G46" s="154"/>
      <c r="H46" s="154"/>
      <c r="I46" s="153"/>
      <c r="J46" s="153"/>
      <c r="K46" s="153"/>
      <c r="L46" s="153"/>
    </row>
    <row r="47" spans="2:12" ht="14.1" customHeight="1" x14ac:dyDescent="0.25">
      <c r="C47" s="247" t="s">
        <v>199</v>
      </c>
      <c r="D47" s="247"/>
      <c r="E47" s="247"/>
      <c r="F47" s="154"/>
      <c r="G47" s="154"/>
      <c r="H47" s="154"/>
      <c r="I47" s="153"/>
      <c r="J47" s="153"/>
      <c r="K47" s="153"/>
      <c r="L47" s="153"/>
    </row>
    <row r="48" spans="2:12" ht="9.9499999999999993" customHeight="1" x14ac:dyDescent="0.25">
      <c r="C48" s="247"/>
      <c r="D48" s="247"/>
      <c r="E48" s="247"/>
      <c r="F48" s="154"/>
      <c r="G48" s="154"/>
      <c r="H48" s="154"/>
      <c r="I48" s="153"/>
      <c r="J48" s="153"/>
      <c r="K48" s="153"/>
      <c r="L48" s="153"/>
    </row>
    <row r="49" spans="2:12" ht="14.1" customHeight="1" x14ac:dyDescent="0.25">
      <c r="B49" s="246" t="s">
        <v>672</v>
      </c>
      <c r="C49" s="1" t="s">
        <v>984</v>
      </c>
      <c r="D49" s="247"/>
      <c r="E49" s="247"/>
      <c r="F49" s="154"/>
      <c r="G49" s="154"/>
      <c r="H49" s="154"/>
      <c r="I49" s="153"/>
      <c r="J49" s="153"/>
      <c r="K49" s="153"/>
      <c r="L49" s="153"/>
    </row>
    <row r="50" spans="2:12" ht="14.1" customHeight="1" x14ac:dyDescent="0.25">
      <c r="B50" s="2"/>
      <c r="C50" s="1" t="s">
        <v>695</v>
      </c>
      <c r="D50" s="247"/>
      <c r="E50" s="247"/>
      <c r="F50" s="154"/>
      <c r="G50" s="154"/>
      <c r="H50" s="154"/>
      <c r="I50" s="153"/>
      <c r="J50" s="153"/>
      <c r="K50" s="153"/>
      <c r="L50" s="153"/>
    </row>
    <row r="51" spans="2:12" ht="14.1" customHeight="1" x14ac:dyDescent="0.25">
      <c r="B51" s="2"/>
      <c r="C51" s="1" t="s">
        <v>985</v>
      </c>
      <c r="D51" s="247"/>
      <c r="E51" s="247"/>
      <c r="F51" s="154"/>
      <c r="G51" s="154"/>
      <c r="H51" s="154"/>
      <c r="I51" s="153"/>
      <c r="J51" s="153"/>
      <c r="K51" s="153"/>
      <c r="L51" s="153"/>
    </row>
    <row r="52" spans="2:12" ht="14.1" customHeight="1" x14ac:dyDescent="0.25">
      <c r="B52" s="2"/>
      <c r="C52" s="1" t="s">
        <v>986</v>
      </c>
      <c r="D52" s="247"/>
      <c r="E52" s="247"/>
      <c r="F52" s="154"/>
      <c r="G52" s="154"/>
      <c r="H52" s="154"/>
      <c r="I52" s="153"/>
      <c r="J52" s="153"/>
      <c r="K52" s="153"/>
      <c r="L52" s="153"/>
    </row>
    <row r="53" spans="2:12" ht="14.1" customHeight="1" x14ac:dyDescent="0.25">
      <c r="B53" s="2"/>
      <c r="C53" s="1" t="s">
        <v>987</v>
      </c>
      <c r="D53" s="247"/>
      <c r="E53" s="247"/>
      <c r="F53" s="154"/>
      <c r="G53" s="154"/>
      <c r="H53" s="154"/>
      <c r="I53" s="153"/>
      <c r="J53" s="153"/>
      <c r="K53" s="153"/>
      <c r="L53" s="153"/>
    </row>
    <row r="54" spans="2:12" ht="14.1" customHeight="1" x14ac:dyDescent="0.25">
      <c r="B54" s="2"/>
      <c r="C54" s="1" t="s">
        <v>988</v>
      </c>
      <c r="D54" s="247"/>
      <c r="E54" s="247"/>
      <c r="F54" s="154"/>
      <c r="G54" s="154"/>
      <c r="H54" s="154"/>
    </row>
    <row r="55" spans="2:12" ht="14.1" customHeight="1" x14ac:dyDescent="0.2">
      <c r="B55" s="2"/>
      <c r="C55" s="1" t="s">
        <v>989</v>
      </c>
      <c r="D55" s="248"/>
      <c r="E55" s="248"/>
    </row>
    <row r="56" spans="2:12" ht="14.1" customHeight="1" x14ac:dyDescent="0.2">
      <c r="B56" s="2"/>
      <c r="C56" s="1"/>
      <c r="D56" s="248"/>
      <c r="E56" s="248"/>
    </row>
    <row r="57" spans="2:12" s="2" customFormat="1" ht="9.75" customHeight="1" x14ac:dyDescent="0.2"/>
    <row r="58" spans="2:12" ht="14.1" customHeight="1" x14ac:dyDescent="0.2"/>
  </sheetData>
  <customSheetViews>
    <customSheetView guid="{9794FA93-0DA1-4207-8A93-BAB6A553B531}" scale="85" showPageBreaks="1" fitToPage="1" printArea="1">
      <pageMargins left="1" right="0.7" top="0.85" bottom="0.8" header="0.5" footer="0.35"/>
      <printOptions horizontalCentered="1"/>
      <pageSetup scale="93" orientation="portrait" useFirstPageNumber="1" horizontalDpi="1200" verticalDpi="1200" r:id="rId1"/>
      <headerFoot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G36" sqref="G36"/>
      <pageMargins left="1" right="0.7" top="0.85" bottom="0.8" header="0.5" footer="0.35"/>
      <printOptions horizontalCentered="1"/>
      <pageSetup scale="93" orientation="portrait" useFirstPageNumber="1" horizontalDpi="1200" verticalDpi="1200" r:id="rId2"/>
      <headerFoot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21">
      <selection activeCell="J39" sqref="J39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115" showPageBreaks="1" printArea="1" topLeftCell="A28">
      <selection activeCell="A53" sqref="A53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93" orientation="portrait" useFirstPageNumber="1" horizontalDpi="1200" verticalDpi="1200" r:id="rId5"/>
      <headerFoot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>
      <pageMargins left="1" right="0.7" top="0.85" bottom="0.8" header="0.5" footer="0.35"/>
      <printOptions horizontalCentered="1"/>
      <pageSetup scale="93" orientation="portrait" useFirstPageNumber="1" horizontalDpi="1200" verticalDpi="1200" r:id="rId6"/>
      <headerFoot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pageMargins left="1" right="0.7" top="0.85" bottom="0.8" header="0.5" footer="0.35"/>
      <printOptions horizontalCentered="1"/>
      <pageSetup scale="93" orientation="portrait" useFirstPageNumber="1" horizontalDpi="1200" verticalDpi="1200" r:id="rId7"/>
      <headerFooter alignWithMargins="0"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B2:D6"/>
    <mergeCell ref="E2:J6"/>
    <mergeCell ref="B8:K8"/>
  </mergeCells>
  <phoneticPr fontId="10" type="noConversion"/>
  <printOptions horizontalCentered="1"/>
  <pageMargins left="1" right="0.5" top="0.85" bottom="0.8" header="0.5" footer="0.35"/>
  <pageSetup scale="83" orientation="portrait" useFirstPageNumber="1" horizontalDpi="1200" verticalDpi="1200" r:id="rId8"/>
  <headerFoot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T40"/>
  <sheetViews>
    <sheetView showGridLines="0" zoomScale="70" zoomScaleNormal="70" workbookViewId="0">
      <selection activeCell="C1" sqref="C1"/>
    </sheetView>
  </sheetViews>
  <sheetFormatPr defaultRowHeight="15" x14ac:dyDescent="0.2"/>
  <cols>
    <col min="1" max="1" width="1.85546875" style="396" customWidth="1"/>
    <col min="2" max="2" width="4" style="396" customWidth="1"/>
    <col min="3" max="3" width="7.28515625" style="396" customWidth="1"/>
    <col min="4" max="4" width="4.5703125" style="396" customWidth="1"/>
    <col min="5" max="5" width="9.140625" style="396"/>
    <col min="6" max="6" width="4.42578125" style="396" customWidth="1"/>
    <col min="7" max="7" width="9" style="396" customWidth="1"/>
    <col min="8" max="8" width="7.5703125" style="396" customWidth="1"/>
    <col min="9" max="9" width="3.85546875" style="396" customWidth="1"/>
    <col min="10" max="10" width="8.140625" style="396" customWidth="1"/>
    <col min="11" max="11" width="5.5703125" style="396" customWidth="1"/>
    <col min="12" max="12" width="4.5703125" style="396" customWidth="1"/>
    <col min="13" max="13" width="10.42578125" style="396" customWidth="1"/>
    <col min="14" max="14" width="10.85546875" style="396" customWidth="1"/>
    <col min="15" max="15" width="9.140625" style="396"/>
    <col min="16" max="16" width="53.7109375" style="691" hidden="1" customWidth="1"/>
    <col min="17" max="18" width="0" style="691" hidden="1" customWidth="1"/>
    <col min="19" max="20" width="9.140625" style="511"/>
    <col min="21" max="16384" width="9.140625" style="396"/>
  </cols>
  <sheetData>
    <row r="1" spans="2:20" ht="28.5" customHeight="1" x14ac:dyDescent="0.2"/>
    <row r="2" spans="2:20" ht="15.75" x14ac:dyDescent="0.25">
      <c r="B2" s="395" t="s">
        <v>882</v>
      </c>
      <c r="C2" s="395"/>
    </row>
    <row r="4" spans="2:20" s="168" customFormat="1" ht="15.75" x14ac:dyDescent="0.25">
      <c r="C4" s="443" t="s">
        <v>546</v>
      </c>
      <c r="D4" s="443"/>
      <c r="E4" s="443"/>
      <c r="F4" s="443"/>
      <c r="G4" s="443" t="s">
        <v>873</v>
      </c>
      <c r="H4" s="443"/>
      <c r="I4" s="443"/>
      <c r="J4" s="443" t="s">
        <v>874</v>
      </c>
      <c r="K4" s="443"/>
      <c r="L4" s="443" t="s">
        <v>543</v>
      </c>
      <c r="M4" s="443"/>
      <c r="P4" s="677"/>
      <c r="Q4" s="677"/>
      <c r="R4" s="677"/>
      <c r="S4" s="512"/>
      <c r="T4" s="512"/>
    </row>
    <row r="5" spans="2:20" s="168" customFormat="1" ht="15.75" x14ac:dyDescent="0.25">
      <c r="B5" s="411" t="s">
        <v>509</v>
      </c>
      <c r="C5" s="168" t="s">
        <v>548</v>
      </c>
      <c r="G5" s="168" t="s">
        <v>545</v>
      </c>
      <c r="J5" s="168" t="s">
        <v>558</v>
      </c>
      <c r="L5" s="168" t="s">
        <v>559</v>
      </c>
      <c r="P5" s="677"/>
      <c r="Q5" s="677"/>
      <c r="R5" s="677"/>
      <c r="S5" s="512"/>
      <c r="T5" s="512"/>
    </row>
    <row r="6" spans="2:20" s="168" customFormat="1" ht="15.75" x14ac:dyDescent="0.25">
      <c r="B6" s="411" t="s">
        <v>510</v>
      </c>
      <c r="C6" s="168" t="s">
        <v>551</v>
      </c>
      <c r="G6" s="168" t="s">
        <v>543</v>
      </c>
      <c r="J6" s="168" t="s">
        <v>875</v>
      </c>
      <c r="L6" s="168" t="s">
        <v>558</v>
      </c>
      <c r="P6" s="677"/>
      <c r="Q6" s="677"/>
      <c r="R6" s="677"/>
      <c r="S6" s="512"/>
      <c r="T6" s="512"/>
    </row>
    <row r="7" spans="2:20" s="168" customFormat="1" ht="15.75" x14ac:dyDescent="0.25">
      <c r="B7" s="411" t="s">
        <v>511</v>
      </c>
      <c r="C7" s="168" t="s">
        <v>538</v>
      </c>
      <c r="G7" s="168" t="s">
        <v>545</v>
      </c>
      <c r="J7" s="168" t="s">
        <v>558</v>
      </c>
      <c r="L7" s="168" t="s">
        <v>559</v>
      </c>
      <c r="P7" s="677"/>
      <c r="Q7" s="677"/>
      <c r="R7" s="677"/>
      <c r="S7" s="512"/>
      <c r="T7" s="512"/>
    </row>
    <row r="8" spans="2:20" s="168" customFormat="1" ht="15.75" x14ac:dyDescent="0.25">
      <c r="B8" s="411" t="s">
        <v>517</v>
      </c>
      <c r="C8" s="168" t="s">
        <v>553</v>
      </c>
      <c r="G8" s="168" t="s">
        <v>545</v>
      </c>
      <c r="J8" s="168" t="s">
        <v>558</v>
      </c>
      <c r="L8" s="168" t="s">
        <v>559</v>
      </c>
      <c r="P8" s="677"/>
      <c r="Q8" s="677"/>
      <c r="R8" s="677"/>
      <c r="S8" s="512"/>
      <c r="T8" s="512"/>
    </row>
    <row r="9" spans="2:20" s="168" customFormat="1" ht="15.75" x14ac:dyDescent="0.25">
      <c r="B9" s="411" t="s">
        <v>527</v>
      </c>
      <c r="C9" s="168" t="s">
        <v>567</v>
      </c>
      <c r="G9" s="168" t="s">
        <v>543</v>
      </c>
      <c r="J9" s="168" t="s">
        <v>875</v>
      </c>
      <c r="L9" s="168" t="s">
        <v>558</v>
      </c>
      <c r="P9" s="677"/>
      <c r="Q9" s="677"/>
      <c r="R9" s="677"/>
      <c r="S9" s="512"/>
      <c r="T9" s="512"/>
    </row>
    <row r="10" spans="2:20" s="168" customFormat="1" ht="15.75" x14ac:dyDescent="0.25">
      <c r="B10" s="411" t="s">
        <v>528</v>
      </c>
      <c r="C10" s="168" t="s">
        <v>573</v>
      </c>
      <c r="G10" s="168" t="s">
        <v>545</v>
      </c>
      <c r="J10" s="168" t="s">
        <v>558</v>
      </c>
      <c r="L10" s="168" t="s">
        <v>559</v>
      </c>
      <c r="P10" s="677"/>
      <c r="Q10" s="677"/>
      <c r="R10" s="677"/>
      <c r="S10" s="512"/>
      <c r="T10" s="512"/>
    </row>
    <row r="11" spans="2:20" s="168" customFormat="1" ht="15.75" x14ac:dyDescent="0.25">
      <c r="B11" s="411" t="s">
        <v>556</v>
      </c>
      <c r="C11" s="168" t="s">
        <v>332</v>
      </c>
      <c r="G11" s="168" t="s">
        <v>545</v>
      </c>
      <c r="J11" s="168" t="s">
        <v>558</v>
      </c>
      <c r="L11" s="168" t="s">
        <v>559</v>
      </c>
      <c r="P11" s="677"/>
      <c r="Q11" s="677"/>
      <c r="R11" s="677"/>
      <c r="S11" s="512"/>
      <c r="T11" s="512"/>
    </row>
    <row r="12" spans="2:20" s="168" customFormat="1" ht="15.75" x14ac:dyDescent="0.25">
      <c r="B12" s="411" t="s">
        <v>557</v>
      </c>
      <c r="C12" s="168" t="s">
        <v>572</v>
      </c>
      <c r="G12" s="168" t="s">
        <v>543</v>
      </c>
      <c r="J12" s="168" t="s">
        <v>875</v>
      </c>
      <c r="L12" s="168" t="s">
        <v>558</v>
      </c>
      <c r="P12" s="677"/>
      <c r="Q12" s="677"/>
      <c r="R12" s="677"/>
      <c r="S12" s="512"/>
      <c r="T12" s="512"/>
    </row>
    <row r="13" spans="2:20" s="168" customFormat="1" ht="15.75" x14ac:dyDescent="0.25">
      <c r="P13" s="677"/>
      <c r="Q13" s="677"/>
      <c r="R13" s="677"/>
      <c r="S13" s="512"/>
      <c r="T13" s="512"/>
    </row>
    <row r="14" spans="2:20" ht="15.75" x14ac:dyDescent="0.25">
      <c r="B14" s="395" t="s">
        <v>883</v>
      </c>
      <c r="C14" s="395"/>
    </row>
    <row r="15" spans="2:20" ht="15.75" x14ac:dyDescent="0.25">
      <c r="B15" s="395"/>
      <c r="C15" s="395"/>
    </row>
    <row r="16" spans="2:20" customFormat="1" ht="16.5" thickBot="1" x14ac:dyDescent="0.3">
      <c r="B16" s="396"/>
      <c r="C16" s="570" t="s">
        <v>561</v>
      </c>
      <c r="D16" s="570"/>
      <c r="E16" s="570"/>
      <c r="F16" s="570"/>
      <c r="G16" s="570"/>
      <c r="H16" s="570"/>
      <c r="I16" s="570"/>
      <c r="J16" s="570"/>
      <c r="K16" s="570"/>
      <c r="L16" s="570"/>
      <c r="M16" s="570"/>
      <c r="N16" s="570"/>
      <c r="P16" s="676"/>
      <c r="Q16" s="676"/>
      <c r="R16" s="676"/>
      <c r="S16" s="510"/>
      <c r="T16" s="510"/>
    </row>
    <row r="17" spans="2:20" customFormat="1" ht="17.25" thickTop="1" thickBot="1" x14ac:dyDescent="0.3">
      <c r="B17" s="396"/>
      <c r="C17" s="561" t="s">
        <v>562</v>
      </c>
      <c r="D17" s="571"/>
      <c r="E17" s="572" t="s">
        <v>497</v>
      </c>
      <c r="F17" s="573"/>
      <c r="G17" s="573"/>
      <c r="H17" s="573"/>
      <c r="I17" s="573"/>
      <c r="J17" s="573"/>
      <c r="K17" s="573"/>
      <c r="L17" s="562"/>
      <c r="M17" s="82" t="s">
        <v>545</v>
      </c>
      <c r="N17" s="83" t="s">
        <v>543</v>
      </c>
      <c r="P17" s="676"/>
      <c r="Q17" s="676"/>
      <c r="R17" s="676"/>
      <c r="S17" s="510"/>
      <c r="T17" s="510"/>
    </row>
    <row r="18" spans="2:20" ht="16.5" thickTop="1" x14ac:dyDescent="0.25">
      <c r="C18" s="164" t="s">
        <v>760</v>
      </c>
      <c r="D18" s="444">
        <v>1</v>
      </c>
      <c r="E18" s="400" t="s">
        <v>538</v>
      </c>
      <c r="F18" s="16"/>
      <c r="G18" s="16"/>
      <c r="H18" s="16"/>
      <c r="I18" s="16"/>
      <c r="J18" s="17"/>
      <c r="K18" s="17"/>
      <c r="L18" s="23"/>
      <c r="M18" s="18">
        <f>Q18</f>
        <v>50000</v>
      </c>
      <c r="N18" s="29"/>
      <c r="P18" s="689" t="s">
        <v>1073</v>
      </c>
      <c r="Q18" s="680">
        <v>50000</v>
      </c>
      <c r="R18" s="677"/>
    </row>
    <row r="19" spans="2:20" ht="15.75" x14ac:dyDescent="0.25">
      <c r="C19" s="98"/>
      <c r="D19" s="401"/>
      <c r="E19" s="318" t="s">
        <v>567</v>
      </c>
      <c r="F19" s="21"/>
      <c r="H19" s="21"/>
      <c r="I19" s="21"/>
      <c r="J19" s="13"/>
      <c r="K19" s="13"/>
      <c r="L19" s="24"/>
      <c r="M19" s="22"/>
      <c r="N19" s="30">
        <f>M18</f>
        <v>50000</v>
      </c>
      <c r="P19" s="689" t="s">
        <v>1074</v>
      </c>
      <c r="Q19" s="690">
        <v>25000</v>
      </c>
      <c r="R19" s="677"/>
    </row>
    <row r="20" spans="2:20" ht="15.75" x14ac:dyDescent="0.25">
      <c r="C20" s="98"/>
      <c r="D20" s="401"/>
      <c r="E20" s="404" t="s">
        <v>884</v>
      </c>
      <c r="F20" s="195"/>
      <c r="G20" s="20"/>
      <c r="H20" s="21"/>
      <c r="I20" s="21"/>
      <c r="J20" s="13"/>
      <c r="K20" s="13"/>
      <c r="L20" s="24"/>
      <c r="M20" s="22"/>
      <c r="N20" s="30"/>
      <c r="P20" s="689" t="s">
        <v>1075</v>
      </c>
      <c r="Q20" s="680">
        <v>500</v>
      </c>
      <c r="R20" s="682" t="s">
        <v>144</v>
      </c>
    </row>
    <row r="21" spans="2:20" ht="15.75" x14ac:dyDescent="0.25">
      <c r="C21" s="98"/>
      <c r="D21" s="401"/>
      <c r="E21" s="402"/>
      <c r="F21" s="21"/>
      <c r="G21" s="20"/>
      <c r="H21" s="21"/>
      <c r="I21" s="21"/>
      <c r="J21" s="13"/>
      <c r="K21" s="13"/>
      <c r="L21" s="24"/>
      <c r="M21" s="22"/>
      <c r="N21" s="30"/>
      <c r="P21" s="689" t="s">
        <v>1076</v>
      </c>
      <c r="Q21" s="680">
        <v>10000</v>
      </c>
      <c r="R21" s="677"/>
    </row>
    <row r="22" spans="2:20" ht="15.75" x14ac:dyDescent="0.25">
      <c r="C22" s="136" t="s">
        <v>504</v>
      </c>
      <c r="D22" s="399">
        <v>4</v>
      </c>
      <c r="E22" s="402" t="s">
        <v>553</v>
      </c>
      <c r="F22" s="21"/>
      <c r="G22" s="20"/>
      <c r="H22" s="21"/>
      <c r="I22" s="21"/>
      <c r="J22" s="13"/>
      <c r="K22" s="13"/>
      <c r="L22" s="24"/>
      <c r="M22" s="22">
        <f>Q19</f>
        <v>25000</v>
      </c>
      <c r="N22" s="30"/>
      <c r="P22" s="689" t="s">
        <v>1077</v>
      </c>
      <c r="Q22" s="680">
        <v>3000</v>
      </c>
      <c r="R22" s="677"/>
    </row>
    <row r="23" spans="2:20" ht="15.75" x14ac:dyDescent="0.25">
      <c r="C23" s="98"/>
      <c r="D23" s="401"/>
      <c r="E23" s="318" t="s">
        <v>538</v>
      </c>
      <c r="F23" s="20"/>
      <c r="H23" s="21"/>
      <c r="I23" s="21"/>
      <c r="J23" s="13"/>
      <c r="K23" s="13"/>
      <c r="L23" s="24"/>
      <c r="M23" s="22"/>
      <c r="N23" s="30">
        <f>M22</f>
        <v>25000</v>
      </c>
      <c r="P23" s="689" t="s">
        <v>1078</v>
      </c>
      <c r="Q23" s="680">
        <v>2500</v>
      </c>
      <c r="R23" s="677"/>
    </row>
    <row r="24" spans="2:20" ht="15.75" x14ac:dyDescent="0.25">
      <c r="C24" s="98"/>
      <c r="D24" s="401"/>
      <c r="E24" s="404" t="s">
        <v>586</v>
      </c>
      <c r="F24" s="195"/>
      <c r="G24" s="21"/>
      <c r="H24" s="21"/>
      <c r="I24" s="21"/>
      <c r="J24" s="13"/>
      <c r="K24" s="13"/>
      <c r="L24" s="24"/>
      <c r="M24" s="22"/>
      <c r="N24" s="30"/>
    </row>
    <row r="25" spans="2:20" ht="15.75" x14ac:dyDescent="0.25">
      <c r="C25" s="403"/>
      <c r="D25" s="401"/>
      <c r="E25" s="402"/>
      <c r="F25" s="21"/>
      <c r="G25" s="21"/>
      <c r="H25" s="21"/>
      <c r="I25" s="21"/>
      <c r="J25" s="13"/>
      <c r="K25" s="13"/>
      <c r="L25" s="24"/>
      <c r="M25" s="22"/>
      <c r="N25" s="30"/>
    </row>
    <row r="26" spans="2:20" ht="15.75" x14ac:dyDescent="0.25">
      <c r="C26" s="136" t="s">
        <v>504</v>
      </c>
      <c r="D26" s="399">
        <v>6</v>
      </c>
      <c r="E26" s="402" t="s">
        <v>573</v>
      </c>
      <c r="F26" s="21"/>
      <c r="G26" s="20"/>
      <c r="H26" s="21"/>
      <c r="I26" s="21"/>
      <c r="J26" s="13"/>
      <c r="K26" s="13"/>
      <c r="L26" s="24"/>
      <c r="M26" s="22">
        <f>Q20</f>
        <v>500</v>
      </c>
      <c r="N26" s="30"/>
    </row>
    <row r="27" spans="2:20" ht="15.75" x14ac:dyDescent="0.25">
      <c r="C27" s="98"/>
      <c r="D27" s="401"/>
      <c r="E27" s="318" t="s">
        <v>538</v>
      </c>
      <c r="F27" s="20"/>
      <c r="H27" s="21"/>
      <c r="I27" s="21"/>
      <c r="J27" s="13"/>
      <c r="K27" s="13"/>
      <c r="L27" s="24"/>
      <c r="M27" s="22"/>
      <c r="N27" s="30">
        <f>M26</f>
        <v>500</v>
      </c>
    </row>
    <row r="28" spans="2:20" ht="15.75" x14ac:dyDescent="0.25">
      <c r="C28" s="98"/>
      <c r="D28" s="401"/>
      <c r="E28" s="404" t="s">
        <v>632</v>
      </c>
      <c r="F28" s="195"/>
      <c r="G28" s="21"/>
      <c r="H28" s="21"/>
      <c r="I28" s="21"/>
      <c r="J28" s="13"/>
      <c r="K28" s="13"/>
      <c r="L28" s="24"/>
      <c r="M28" s="22"/>
      <c r="N28" s="30"/>
    </row>
    <row r="29" spans="2:20" ht="15.75" x14ac:dyDescent="0.25">
      <c r="C29" s="403"/>
      <c r="D29" s="401"/>
      <c r="E29" s="402"/>
      <c r="F29" s="21"/>
      <c r="G29" s="21"/>
      <c r="H29" s="21"/>
      <c r="I29" s="21"/>
      <c r="J29" s="13"/>
      <c r="K29" s="13"/>
      <c r="L29" s="24"/>
      <c r="M29" s="22"/>
      <c r="N29" s="30"/>
    </row>
    <row r="30" spans="2:20" ht="15.75" x14ac:dyDescent="0.25">
      <c r="C30" s="136" t="s">
        <v>504</v>
      </c>
      <c r="D30" s="399">
        <v>15</v>
      </c>
      <c r="E30" s="402" t="s">
        <v>548</v>
      </c>
      <c r="F30" s="21"/>
      <c r="G30" s="20"/>
      <c r="H30" s="21"/>
      <c r="I30" s="21"/>
      <c r="J30" s="13"/>
      <c r="K30" s="13"/>
      <c r="L30" s="24"/>
      <c r="M30" s="22">
        <f>Q21</f>
        <v>10000</v>
      </c>
      <c r="N30" s="30"/>
    </row>
    <row r="31" spans="2:20" ht="15.75" x14ac:dyDescent="0.25">
      <c r="C31" s="98"/>
      <c r="D31" s="401"/>
      <c r="E31" s="318" t="s">
        <v>572</v>
      </c>
      <c r="F31" s="20"/>
      <c r="H31" s="21"/>
      <c r="I31" s="21"/>
      <c r="J31" s="13"/>
      <c r="K31" s="13"/>
      <c r="L31" s="24"/>
      <c r="M31" s="22"/>
      <c r="N31" s="30">
        <f>M30</f>
        <v>10000</v>
      </c>
    </row>
    <row r="32" spans="2:20" ht="15.75" x14ac:dyDescent="0.25">
      <c r="C32" s="98"/>
      <c r="D32" s="401"/>
      <c r="E32" s="404" t="s">
        <v>627</v>
      </c>
      <c r="F32" s="195"/>
      <c r="G32" s="21"/>
      <c r="H32" s="21"/>
      <c r="I32" s="21"/>
      <c r="J32" s="13"/>
      <c r="K32" s="13"/>
      <c r="L32" s="24"/>
      <c r="M32" s="22"/>
      <c r="N32" s="30"/>
    </row>
    <row r="33" spans="3:14" ht="15.75" x14ac:dyDescent="0.25">
      <c r="C33" s="403"/>
      <c r="D33" s="401"/>
      <c r="E33" s="402"/>
      <c r="F33" s="21"/>
      <c r="G33" s="21"/>
      <c r="H33" s="21"/>
      <c r="I33" s="21"/>
      <c r="J33" s="13"/>
      <c r="K33" s="13"/>
      <c r="L33" s="24"/>
      <c r="M33" s="22"/>
      <c r="N33" s="30"/>
    </row>
    <row r="34" spans="3:14" ht="15.75" x14ac:dyDescent="0.25">
      <c r="C34" s="136" t="s">
        <v>504</v>
      </c>
      <c r="D34" s="399">
        <v>25</v>
      </c>
      <c r="E34" s="402" t="s">
        <v>538</v>
      </c>
      <c r="F34" s="21"/>
      <c r="G34" s="20"/>
      <c r="H34" s="21"/>
      <c r="I34" s="21"/>
      <c r="J34" s="13"/>
      <c r="K34" s="13"/>
      <c r="L34" s="24"/>
      <c r="M34" s="22">
        <f>Q22</f>
        <v>3000</v>
      </c>
      <c r="N34" s="30"/>
    </row>
    <row r="35" spans="3:14" ht="15.75" x14ac:dyDescent="0.25">
      <c r="C35" s="98"/>
      <c r="D35" s="401"/>
      <c r="E35" s="318" t="s">
        <v>548</v>
      </c>
      <c r="F35" s="20"/>
      <c r="H35" s="21"/>
      <c r="I35" s="21"/>
      <c r="J35" s="13"/>
      <c r="K35" s="13"/>
      <c r="L35" s="24"/>
      <c r="M35" s="22"/>
      <c r="N35" s="30">
        <f>M34</f>
        <v>3000</v>
      </c>
    </row>
    <row r="36" spans="3:14" ht="15.75" x14ac:dyDescent="0.25">
      <c r="C36" s="98"/>
      <c r="D36" s="401"/>
      <c r="E36" s="404" t="s">
        <v>885</v>
      </c>
      <c r="F36" s="195"/>
      <c r="G36" s="21"/>
      <c r="H36" s="21"/>
      <c r="I36" s="21"/>
      <c r="J36" s="13"/>
      <c r="K36" s="13"/>
      <c r="L36" s="24"/>
      <c r="M36" s="22"/>
      <c r="N36" s="30"/>
    </row>
    <row r="37" spans="3:14" ht="15.75" x14ac:dyDescent="0.25">
      <c r="C37" s="403"/>
      <c r="D37" s="401"/>
      <c r="E37" s="402"/>
      <c r="F37" s="21"/>
      <c r="G37" s="21"/>
      <c r="H37" s="21"/>
      <c r="I37" s="21"/>
      <c r="J37" s="13"/>
      <c r="K37" s="13"/>
      <c r="L37" s="24"/>
      <c r="M37" s="22"/>
      <c r="N37" s="30"/>
    </row>
    <row r="38" spans="3:14" ht="15.75" x14ac:dyDescent="0.25">
      <c r="C38" s="136" t="s">
        <v>504</v>
      </c>
      <c r="D38" s="399">
        <v>30</v>
      </c>
      <c r="E38" s="402" t="s">
        <v>332</v>
      </c>
      <c r="F38" s="21"/>
      <c r="G38" s="20"/>
      <c r="H38" s="21"/>
      <c r="I38" s="21"/>
      <c r="J38" s="13"/>
      <c r="K38" s="13"/>
      <c r="L38" s="24"/>
      <c r="M38" s="22">
        <f>Q23</f>
        <v>2500</v>
      </c>
      <c r="N38" s="30"/>
    </row>
    <row r="39" spans="3:14" ht="15.75" x14ac:dyDescent="0.25">
      <c r="C39" s="98"/>
      <c r="D39" s="401"/>
      <c r="E39" s="318" t="s">
        <v>538</v>
      </c>
      <c r="F39" s="20"/>
      <c r="H39" s="21"/>
      <c r="I39" s="21"/>
      <c r="J39" s="13"/>
      <c r="K39" s="13"/>
      <c r="L39" s="24"/>
      <c r="M39" s="22"/>
      <c r="N39" s="30">
        <f>M38</f>
        <v>2500</v>
      </c>
    </row>
    <row r="40" spans="3:14" ht="15.75" x14ac:dyDescent="0.25">
      <c r="C40" s="98"/>
      <c r="D40" s="401"/>
      <c r="E40" s="404" t="s">
        <v>589</v>
      </c>
      <c r="F40" s="195"/>
      <c r="G40" s="21"/>
      <c r="H40" s="21"/>
      <c r="I40" s="21"/>
      <c r="J40" s="13"/>
      <c r="K40" s="13"/>
      <c r="L40" s="24"/>
      <c r="M40" s="22"/>
      <c r="N40" s="30"/>
    </row>
  </sheetData>
  <customSheetViews>
    <customSheetView guid="{6F5868D2-82DA-41BA-A30E-E93393A2A484}" showPageBreaks="1" showGridLines="0" printArea="1" topLeftCell="A4">
      <selection activeCell="P20" sqref="P20:Q25"/>
      <pageMargins left="0.7" right="0.7" top="0.75" bottom="0.75" header="0.3" footer="0.3"/>
      <pageSetup scale="74" orientation="portrait" horizontalDpi="4294967294" verticalDpi="0" r:id="rId1"/>
    </customSheetView>
    <customSheetView guid="{DEB1E275-8A17-4BCE-A801-98B8C9B19312}" showGridLines="0" showRuler="0" topLeftCell="A4">
      <selection activeCell="P20" sqref="P20:Q25"/>
      <pageMargins left="0.7" right="0.7" top="0.75" bottom="0.75" header="0.3" footer="0.3"/>
      <pageSetup scale="74" orientation="portrait" horizontalDpi="4294967294" verticalDpi="0" r:id="rId2"/>
      <headerFooter alignWithMargins="0"/>
    </customSheetView>
  </customSheetViews>
  <mergeCells count="3">
    <mergeCell ref="C16:N16"/>
    <mergeCell ref="C17:D17"/>
    <mergeCell ref="E17:L17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3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drawing r:id="rId4"/>
  <legacyDrawing r:id="rId5"/>
  <oleObjects>
    <mc:AlternateContent xmlns:mc="http://schemas.openxmlformats.org/markup-compatibility/2006">
      <mc:Choice Requires="x14">
        <oleObject progId="Excel.Sheet.12" shapeId="64513" r:id="rId6">
          <objectPr defaultSize="0" autoPict="0" r:id="rId7">
            <anchor moveWithCells="1" sizeWithCells="1">
              <from>
                <xdr:col>0</xdr:col>
                <xdr:colOff>0</xdr:colOff>
                <xdr:row>27</xdr:row>
                <xdr:rowOff>0</xdr:rowOff>
              </from>
              <to>
                <xdr:col>0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xcel.Sheet.12" shapeId="64513" r:id="rId6"/>
      </mc:Fallback>
    </mc:AlternateContent>
    <mc:AlternateContent xmlns:mc="http://schemas.openxmlformats.org/markup-compatibility/2006">
      <mc:Choice Requires="x14">
        <oleObject progId="Excel.Sheet.12" shapeId="64515" r:id="rId8">
          <objectPr defaultSize="0" autoPict="0" r:id="rId9">
            <anchor moveWithCells="1" sizeWithCells="1">
              <from>
                <xdr:col>0</xdr:col>
                <xdr:colOff>0</xdr:colOff>
                <xdr:row>28</xdr:row>
                <xdr:rowOff>0</xdr:rowOff>
              </from>
              <to>
                <xdr:col>0</xdr:col>
                <xdr:colOff>0</xdr:colOff>
                <xdr:row>51</xdr:row>
                <xdr:rowOff>0</xdr:rowOff>
              </to>
            </anchor>
          </objectPr>
        </oleObject>
      </mc:Choice>
      <mc:Fallback>
        <oleObject progId="Excel.Sheet.12" shapeId="64515" r:id="rId8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showGridLines="0"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3" style="6" customWidth="1"/>
    <col min="3" max="3" width="6.140625" style="6" customWidth="1"/>
    <col min="4" max="4" width="3.5703125" style="6" customWidth="1"/>
    <col min="5" max="5" width="9.5703125" style="6" customWidth="1"/>
    <col min="6" max="7" width="0.85546875" style="6" customWidth="1"/>
    <col min="8" max="8" width="7.28515625" style="6" customWidth="1"/>
    <col min="9" max="9" width="2.5703125" style="6" customWidth="1"/>
    <col min="10" max="10" width="7.28515625" style="6" customWidth="1"/>
    <col min="11" max="11" width="2.42578125" style="6" customWidth="1"/>
    <col min="12" max="12" width="2.28515625" style="6" customWidth="1"/>
    <col min="13" max="13" width="5.5703125" style="6" customWidth="1"/>
    <col min="14" max="14" width="3.85546875" style="6" customWidth="1"/>
    <col min="15" max="15" width="11.7109375" style="6" customWidth="1"/>
    <col min="16" max="17" width="0.85546875" style="6" customWidth="1"/>
    <col min="18" max="18" width="7.85546875" style="6" customWidth="1"/>
    <col min="19" max="19" width="12" style="6" customWidth="1"/>
    <col min="20" max="20" width="9.140625" style="6" customWidth="1"/>
    <col min="21" max="21" width="9.5703125" style="6" bestFit="1" customWidth="1"/>
    <col min="22" max="22" width="16.7109375" style="676" hidden="1" customWidth="1"/>
    <col min="23" max="23" width="12.28515625" style="676" hidden="1" customWidth="1"/>
    <col min="24" max="25" width="8.85546875" style="676" hidden="1" customWidth="1"/>
    <col min="26" max="33" width="8.85546875" style="510" customWidth="1"/>
  </cols>
  <sheetData>
    <row r="1" spans="2:24" ht="23.25" customHeight="1" x14ac:dyDescent="0.25"/>
    <row r="2" spans="2:24" x14ac:dyDescent="0.25">
      <c r="B2" s="6" t="s">
        <v>886</v>
      </c>
    </row>
    <row r="3" spans="2:24" ht="6.75" customHeight="1" x14ac:dyDescent="0.25"/>
    <row r="4" spans="2:24" x14ac:dyDescent="0.25">
      <c r="B4" s="7"/>
      <c r="C4" s="405" t="s">
        <v>538</v>
      </c>
      <c r="D4" s="406"/>
      <c r="E4" s="406"/>
      <c r="F4" s="406"/>
      <c r="G4" s="406"/>
      <c r="H4" s="406"/>
      <c r="I4" s="406"/>
      <c r="J4" s="406"/>
      <c r="K4" s="406"/>
      <c r="L4" s="376"/>
      <c r="M4" s="405" t="s">
        <v>548</v>
      </c>
      <c r="N4" s="406"/>
      <c r="O4" s="406"/>
      <c r="P4" s="406"/>
      <c r="Q4" s="406"/>
      <c r="R4" s="406"/>
      <c r="S4" s="406"/>
      <c r="W4" s="692" t="s">
        <v>892</v>
      </c>
    </row>
    <row r="5" spans="2:24" x14ac:dyDescent="0.25">
      <c r="C5" s="445" t="s">
        <v>1003</v>
      </c>
      <c r="D5" s="368"/>
      <c r="E5" s="369">
        <f>W5</f>
        <v>12000</v>
      </c>
      <c r="F5" s="370"/>
      <c r="G5" s="371"/>
      <c r="H5" s="249"/>
      <c r="I5" s="371"/>
      <c r="J5" s="371"/>
      <c r="K5" s="371"/>
      <c r="L5" s="371"/>
      <c r="M5" s="445" t="s">
        <v>1003</v>
      </c>
      <c r="N5" s="368"/>
      <c r="O5" s="369">
        <f>W6</f>
        <v>6300</v>
      </c>
      <c r="P5" s="372"/>
      <c r="Q5" s="369"/>
      <c r="R5" s="249"/>
      <c r="S5" s="371"/>
      <c r="U5" s="329"/>
      <c r="V5" s="693" t="s">
        <v>538</v>
      </c>
      <c r="W5" s="694">
        <v>12000</v>
      </c>
      <c r="X5" s="677"/>
    </row>
    <row r="6" spans="2:24" x14ac:dyDescent="0.25">
      <c r="C6" s="445" t="s">
        <v>998</v>
      </c>
      <c r="D6" s="369"/>
      <c r="E6" s="369">
        <f>'2-10'!M18</f>
        <v>50000</v>
      </c>
      <c r="F6" s="373"/>
      <c r="G6" s="371"/>
      <c r="H6" s="249"/>
      <c r="I6" s="371"/>
      <c r="J6" s="371"/>
      <c r="K6" s="371"/>
      <c r="L6" s="371"/>
      <c r="M6" s="371"/>
      <c r="N6" s="371"/>
      <c r="O6" s="369"/>
      <c r="P6" s="374"/>
      <c r="Q6" s="375"/>
      <c r="R6"/>
      <c r="S6"/>
      <c r="V6" s="693" t="s">
        <v>887</v>
      </c>
      <c r="W6" s="695">
        <v>6300</v>
      </c>
      <c r="X6" s="677"/>
    </row>
    <row r="7" spans="2:24" x14ac:dyDescent="0.25">
      <c r="C7" s="367"/>
      <c r="D7" s="369"/>
      <c r="E7" s="369"/>
      <c r="F7" s="373"/>
      <c r="G7" s="371"/>
      <c r="H7" s="479">
        <f>'2-10'!N23</f>
        <v>25000</v>
      </c>
      <c r="I7" s="371"/>
      <c r="J7" s="455"/>
      <c r="K7" s="455" t="s">
        <v>1000</v>
      </c>
      <c r="L7" s="371"/>
      <c r="M7" s="445" t="s">
        <v>997</v>
      </c>
      <c r="N7" s="371"/>
      <c r="O7" s="371">
        <f>'2-10'!M30</f>
        <v>10000</v>
      </c>
      <c r="P7" s="374"/>
      <c r="Q7" s="375"/>
      <c r="R7" s="376"/>
      <c r="V7" s="693" t="s">
        <v>888</v>
      </c>
      <c r="W7" s="694">
        <v>5000</v>
      </c>
      <c r="X7" s="682" t="s">
        <v>144</v>
      </c>
    </row>
    <row r="8" spans="2:24" x14ac:dyDescent="0.25">
      <c r="C8" s="367"/>
      <c r="D8" s="369"/>
      <c r="E8" s="369"/>
      <c r="F8" s="373"/>
      <c r="G8" s="371"/>
      <c r="H8" s="479">
        <f>'2-10'!N27</f>
        <v>500</v>
      </c>
      <c r="I8" s="371"/>
      <c r="K8" s="455" t="s">
        <v>1001</v>
      </c>
      <c r="L8" s="371"/>
      <c r="M8" s="371"/>
      <c r="N8" s="371"/>
      <c r="O8" s="369"/>
      <c r="P8" s="374"/>
      <c r="Q8" s="375"/>
      <c r="R8" s="376"/>
      <c r="S8" s="376"/>
      <c r="V8" s="693" t="s">
        <v>889</v>
      </c>
      <c r="W8" s="694">
        <v>0</v>
      </c>
      <c r="X8" s="682" t="s">
        <v>896</v>
      </c>
    </row>
    <row r="9" spans="2:24" x14ac:dyDescent="0.25">
      <c r="C9" s="445" t="s">
        <v>999</v>
      </c>
      <c r="D9" s="369"/>
      <c r="E9" s="369">
        <f>'2-10'!M34</f>
        <v>3000</v>
      </c>
      <c r="F9" s="373"/>
      <c r="G9" s="371"/>
      <c r="H9" s="479"/>
      <c r="I9" s="371"/>
      <c r="L9" s="371"/>
      <c r="M9" s="371"/>
      <c r="N9" s="371"/>
      <c r="O9" s="369"/>
      <c r="P9" s="374"/>
      <c r="Q9" s="375"/>
      <c r="R9" s="368">
        <f>'2-10'!N35</f>
        <v>3000</v>
      </c>
      <c r="S9" s="368" t="s">
        <v>999</v>
      </c>
      <c r="V9" s="693" t="s">
        <v>572</v>
      </c>
      <c r="W9" s="694">
        <v>19500</v>
      </c>
      <c r="X9" s="677"/>
    </row>
    <row r="10" spans="2:24" x14ac:dyDescent="0.25">
      <c r="C10" s="12"/>
      <c r="D10" s="12"/>
      <c r="E10" s="377"/>
      <c r="F10" s="378"/>
      <c r="G10" s="377"/>
      <c r="H10" s="454">
        <f>'2-10'!N39</f>
        <v>2500</v>
      </c>
      <c r="I10" s="377"/>
      <c r="J10" s="12"/>
      <c r="K10" s="456" t="s">
        <v>1002</v>
      </c>
      <c r="L10" s="371"/>
      <c r="M10" s="377"/>
      <c r="N10" s="377"/>
      <c r="O10" s="377"/>
      <c r="P10" s="378"/>
      <c r="Q10" s="379"/>
      <c r="R10" s="379"/>
      <c r="S10" s="379"/>
      <c r="V10" s="693" t="s">
        <v>890</v>
      </c>
      <c r="W10" s="694">
        <v>5000</v>
      </c>
      <c r="X10" s="677"/>
    </row>
    <row r="11" spans="2:24" x14ac:dyDescent="0.25">
      <c r="C11" s="369" t="s">
        <v>1013</v>
      </c>
      <c r="D11" s="369"/>
      <c r="E11" s="369">
        <f>SUM(E5:E10)-SUM(H5:H10)</f>
        <v>37000</v>
      </c>
      <c r="F11" s="373"/>
      <c r="G11" s="371"/>
      <c r="H11" s="371"/>
      <c r="I11" s="371"/>
      <c r="J11" s="371"/>
      <c r="K11" s="371"/>
      <c r="L11" s="371"/>
      <c r="M11" s="371" t="s">
        <v>1013</v>
      </c>
      <c r="N11" s="371"/>
      <c r="O11" s="369">
        <f>SUM(O5:O10)-SUM(R5:R10)</f>
        <v>13300</v>
      </c>
      <c r="P11" s="374"/>
      <c r="Q11" s="369"/>
      <c r="R11" s="371"/>
      <c r="S11" s="376"/>
      <c r="V11" s="693" t="s">
        <v>891</v>
      </c>
      <c r="W11" s="694">
        <v>1000</v>
      </c>
    </row>
    <row r="12" spans="2:24" ht="6" customHeight="1" x14ac:dyDescent="0.25">
      <c r="C12" s="27"/>
      <c r="D12" s="27"/>
      <c r="E12" s="27"/>
      <c r="F12" s="27"/>
      <c r="G12" s="35"/>
      <c r="H12" s="35"/>
      <c r="I12" s="35"/>
      <c r="J12" s="35"/>
      <c r="K12" s="35"/>
      <c r="L12" s="35"/>
      <c r="M12" s="35"/>
      <c r="N12" s="35"/>
      <c r="O12" s="27"/>
      <c r="P12" s="27"/>
      <c r="Q12" s="27"/>
      <c r="R12" s="35"/>
    </row>
    <row r="13" spans="2:24" x14ac:dyDescent="0.25">
      <c r="C13" s="405" t="s">
        <v>553</v>
      </c>
      <c r="D13" s="406"/>
      <c r="E13" s="406"/>
      <c r="F13" s="406"/>
      <c r="G13" s="406"/>
      <c r="H13" s="406"/>
      <c r="I13" s="406"/>
      <c r="J13" s="406"/>
      <c r="K13" s="406"/>
      <c r="L13" s="371"/>
      <c r="M13" s="405" t="s">
        <v>567</v>
      </c>
      <c r="N13" s="406"/>
      <c r="O13" s="406"/>
      <c r="P13" s="406"/>
      <c r="Q13" s="406"/>
      <c r="R13" s="406"/>
      <c r="S13" s="406"/>
    </row>
    <row r="14" spans="2:24" x14ac:dyDescent="0.25">
      <c r="C14" s="445" t="s">
        <v>1003</v>
      </c>
      <c r="D14" s="368"/>
      <c r="E14" s="369">
        <f>W7</f>
        <v>5000</v>
      </c>
      <c r="F14" s="370"/>
      <c r="G14" s="371"/>
      <c r="H14" s="249"/>
      <c r="I14" s="371"/>
      <c r="J14" s="371"/>
      <c r="K14" s="371"/>
      <c r="L14" s="371"/>
      <c r="M14" s="367"/>
      <c r="N14" s="368"/>
      <c r="O14" s="369"/>
      <c r="P14" s="372"/>
      <c r="Q14" s="369"/>
      <c r="R14" s="368">
        <f>W8</f>
        <v>0</v>
      </c>
      <c r="S14" s="368" t="s">
        <v>1003</v>
      </c>
      <c r="U14" s="329"/>
    </row>
    <row r="15" spans="2:24" x14ac:dyDescent="0.25">
      <c r="C15" s="446" t="s">
        <v>1000</v>
      </c>
      <c r="D15" s="377"/>
      <c r="E15" s="377">
        <f>'2-10'!M22</f>
        <v>25000</v>
      </c>
      <c r="F15" s="380"/>
      <c r="G15" s="377"/>
      <c r="H15" s="377"/>
      <c r="I15" s="377"/>
      <c r="J15" s="377"/>
      <c r="K15" s="377"/>
      <c r="L15" s="371"/>
      <c r="M15" s="377"/>
      <c r="N15" s="377"/>
      <c r="O15" s="377"/>
      <c r="P15" s="378"/>
      <c r="Q15" s="377"/>
      <c r="R15" s="454">
        <f>'2-10'!N19</f>
        <v>50000</v>
      </c>
      <c r="S15" s="454" t="s">
        <v>998</v>
      </c>
    </row>
    <row r="16" spans="2:24" x14ac:dyDescent="0.25">
      <c r="C16" s="369" t="s">
        <v>1013</v>
      </c>
      <c r="D16" s="369"/>
      <c r="E16" s="369">
        <f>SUM(E14:E15)-SUM(J14:J15)</f>
        <v>30000</v>
      </c>
      <c r="F16" s="373"/>
      <c r="G16" s="369"/>
      <c r="H16" s="369"/>
      <c r="I16" s="369"/>
      <c r="J16" s="369"/>
      <c r="K16" s="369"/>
      <c r="L16" s="371"/>
      <c r="M16" s="369"/>
      <c r="N16" s="369"/>
      <c r="O16" s="369"/>
      <c r="P16" s="374"/>
      <c r="Q16" s="369"/>
      <c r="R16" s="368">
        <f>SUM(R14:R15)-SUM(O14:O15)</f>
        <v>50000</v>
      </c>
      <c r="S16" s="368" t="s">
        <v>1013</v>
      </c>
    </row>
    <row r="17" spans="1:21" ht="6" customHeight="1" x14ac:dyDescent="0.25"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371"/>
      <c r="N17" s="371"/>
      <c r="O17" s="371"/>
      <c r="P17" s="371"/>
      <c r="Q17" s="371"/>
      <c r="R17" s="371"/>
      <c r="S17" s="376"/>
    </row>
    <row r="18" spans="1:21" x14ac:dyDescent="0.25">
      <c r="A18" s="11"/>
      <c r="B18" s="11"/>
      <c r="C18" s="405" t="s">
        <v>572</v>
      </c>
      <c r="D18" s="406"/>
      <c r="E18" s="406"/>
      <c r="F18" s="406"/>
      <c r="G18" s="406"/>
      <c r="H18" s="406"/>
      <c r="I18" s="406"/>
      <c r="J18" s="406"/>
      <c r="K18" s="457"/>
      <c r="L18" s="375"/>
      <c r="M18" s="405" t="s">
        <v>555</v>
      </c>
      <c r="N18" s="406"/>
      <c r="O18" s="406"/>
      <c r="P18" s="406"/>
      <c r="Q18" s="406"/>
      <c r="R18" s="406"/>
      <c r="S18" s="406"/>
      <c r="T18" s="11"/>
      <c r="U18" s="11"/>
    </row>
    <row r="19" spans="1:21" x14ac:dyDescent="0.25">
      <c r="A19" s="11"/>
      <c r="B19" s="11"/>
      <c r="C19" s="369"/>
      <c r="D19" s="369"/>
      <c r="E19" s="369"/>
      <c r="F19" s="372"/>
      <c r="G19" s="369"/>
      <c r="H19" s="480">
        <f>W9</f>
        <v>19500</v>
      </c>
      <c r="I19" s="381"/>
      <c r="K19" s="458" t="s">
        <v>1003</v>
      </c>
      <c r="L19" s="375"/>
      <c r="M19" s="445" t="s">
        <v>1003</v>
      </c>
      <c r="N19" s="368"/>
      <c r="O19" s="369">
        <f>W10</f>
        <v>5000</v>
      </c>
      <c r="P19" s="370"/>
      <c r="Q19" s="371"/>
      <c r="R19" s="371"/>
      <c r="S19" s="371"/>
      <c r="T19" s="11"/>
      <c r="U19" s="11"/>
    </row>
    <row r="20" spans="1:21" x14ac:dyDescent="0.25">
      <c r="A20" s="11"/>
      <c r="B20" s="11"/>
      <c r="C20" s="377"/>
      <c r="D20" s="377"/>
      <c r="E20" s="377"/>
      <c r="F20" s="378"/>
      <c r="G20" s="377"/>
      <c r="H20" s="454">
        <f>'2-10'!N31</f>
        <v>10000</v>
      </c>
      <c r="I20" s="377"/>
      <c r="J20" s="12"/>
      <c r="K20" s="454" t="s">
        <v>997</v>
      </c>
      <c r="L20" s="375"/>
      <c r="M20" s="446" t="s">
        <v>1002</v>
      </c>
      <c r="N20" s="377"/>
      <c r="O20" s="377">
        <f>'2-10'!M38</f>
        <v>2500</v>
      </c>
      <c r="P20" s="380"/>
      <c r="Q20" s="377"/>
      <c r="R20" s="377"/>
      <c r="S20" s="377"/>
      <c r="T20" s="11"/>
      <c r="U20" s="11"/>
    </row>
    <row r="21" spans="1:21" x14ac:dyDescent="0.25">
      <c r="A21" s="11"/>
      <c r="B21" s="11"/>
      <c r="C21" s="375"/>
      <c r="D21" s="375"/>
      <c r="E21" s="375"/>
      <c r="F21" s="373"/>
      <c r="G21" s="375"/>
      <c r="H21" s="368">
        <f>SUM(H19+H20)-(E19+E20)</f>
        <v>29500</v>
      </c>
      <c r="I21" s="369"/>
      <c r="K21" s="455" t="s">
        <v>1013</v>
      </c>
      <c r="L21" s="375"/>
      <c r="M21" s="375" t="s">
        <v>1013</v>
      </c>
      <c r="N21" s="375"/>
      <c r="O21" s="369">
        <f>SUM(O19:O20)-SUM(S19:S20)</f>
        <v>7500</v>
      </c>
      <c r="P21" s="373"/>
      <c r="Q21" s="375"/>
      <c r="R21" s="375"/>
      <c r="S21" s="369"/>
      <c r="T21" s="11"/>
      <c r="U21" s="11"/>
    </row>
    <row r="22" spans="1:21" ht="6" customHeight="1" x14ac:dyDescent="0.25">
      <c r="A22" s="11"/>
      <c r="B22" s="11"/>
      <c r="C22" s="375"/>
      <c r="D22" s="375"/>
      <c r="E22" s="369"/>
      <c r="F22" s="375"/>
      <c r="G22" s="375"/>
      <c r="H22" s="369"/>
      <c r="I22" s="369"/>
      <c r="J22" s="369"/>
      <c r="K22" s="369"/>
      <c r="L22" s="375"/>
      <c r="M22" s="375"/>
      <c r="N22" s="375"/>
      <c r="O22" s="369"/>
      <c r="P22" s="369"/>
      <c r="Q22" s="375"/>
      <c r="R22" s="375"/>
      <c r="S22" s="375"/>
      <c r="T22" s="11"/>
      <c r="U22" s="11"/>
    </row>
    <row r="23" spans="1:21" x14ac:dyDescent="0.25">
      <c r="C23" s="405" t="s">
        <v>573</v>
      </c>
      <c r="D23" s="406"/>
      <c r="E23" s="406"/>
      <c r="F23" s="406"/>
      <c r="G23" s="406"/>
      <c r="H23" s="406"/>
      <c r="I23" s="406"/>
      <c r="J23" s="406"/>
      <c r="K23" s="457"/>
      <c r="L23" s="371"/>
      <c r="M23" s="376"/>
      <c r="N23" s="376"/>
      <c r="P23" s="376"/>
      <c r="Q23" s="376"/>
      <c r="R23" s="376"/>
      <c r="S23" s="376"/>
    </row>
    <row r="24" spans="1:21" x14ac:dyDescent="0.25">
      <c r="C24" s="445" t="s">
        <v>1003</v>
      </c>
      <c r="D24" s="371"/>
      <c r="E24" s="369">
        <f>W11</f>
        <v>1000</v>
      </c>
      <c r="F24" s="370"/>
      <c r="G24" s="371"/>
      <c r="H24" s="371"/>
      <c r="I24" s="371"/>
      <c r="J24" s="371"/>
      <c r="K24" s="381"/>
      <c r="L24" s="371"/>
      <c r="M24" s="376"/>
      <c r="P24" s="376"/>
      <c r="Q24" s="376"/>
      <c r="R24" s="376"/>
      <c r="S24" s="376"/>
    </row>
    <row r="25" spans="1:21" x14ac:dyDescent="0.25">
      <c r="C25" s="446" t="s">
        <v>1001</v>
      </c>
      <c r="D25" s="377"/>
      <c r="E25" s="377">
        <f>'2-10'!M26</f>
        <v>500</v>
      </c>
      <c r="F25" s="380"/>
      <c r="G25" s="377"/>
      <c r="H25" s="377"/>
      <c r="I25" s="377"/>
      <c r="J25" s="377"/>
      <c r="K25" s="377"/>
      <c r="L25" s="371"/>
      <c r="M25" s="376"/>
      <c r="N25" s="376"/>
      <c r="O25" s="376"/>
      <c r="P25" s="376"/>
      <c r="Q25" s="376"/>
      <c r="R25" s="376"/>
      <c r="S25" s="376"/>
    </row>
    <row r="26" spans="1:21" x14ac:dyDescent="0.25">
      <c r="C26" s="375" t="s">
        <v>1013</v>
      </c>
      <c r="D26" s="375"/>
      <c r="E26" s="369">
        <f>SUM(E24:E25)-SUM(J24:J25)</f>
        <v>1500</v>
      </c>
      <c r="F26" s="373"/>
      <c r="G26" s="375"/>
      <c r="H26" s="375"/>
      <c r="I26" s="375"/>
      <c r="J26" s="369"/>
      <c r="K26" s="369"/>
      <c r="L26" s="376"/>
      <c r="M26" s="376"/>
      <c r="N26" s="376"/>
      <c r="O26" s="376"/>
      <c r="P26" s="376"/>
      <c r="Q26" s="376"/>
      <c r="R26" s="376"/>
      <c r="S26" s="376"/>
    </row>
    <row r="27" spans="1:21" x14ac:dyDescent="0.25">
      <c r="C27" s="375"/>
      <c r="D27" s="375"/>
      <c r="E27" s="369"/>
      <c r="F27" s="375"/>
      <c r="G27" s="375"/>
      <c r="H27" s="375"/>
      <c r="I27" s="375"/>
      <c r="J27" s="369"/>
      <c r="K27" s="369"/>
      <c r="L27" s="376"/>
      <c r="M27" s="376"/>
      <c r="N27" s="376"/>
      <c r="O27" s="376"/>
      <c r="P27" s="376"/>
      <c r="Q27" s="376"/>
      <c r="R27" s="376"/>
      <c r="S27" s="376"/>
    </row>
    <row r="28" spans="1:21" x14ac:dyDescent="0.25">
      <c r="B28" s="6" t="s">
        <v>897</v>
      </c>
    </row>
    <row r="29" spans="1:21" ht="6" customHeight="1" x14ac:dyDescent="0.25"/>
    <row r="30" spans="1:21" x14ac:dyDescent="0.25">
      <c r="C30" s="448" t="s">
        <v>893</v>
      </c>
      <c r="D30" s="448"/>
      <c r="E30" s="448"/>
      <c r="F30" s="448"/>
      <c r="G30" s="448"/>
      <c r="H30" s="448"/>
      <c r="I30" s="448"/>
      <c r="J30" s="448"/>
      <c r="K30" s="448"/>
      <c r="L30" s="448"/>
      <c r="M30" s="448"/>
      <c r="N30" s="448"/>
      <c r="O30" s="448"/>
      <c r="P30" s="448"/>
      <c r="Q30" s="448"/>
      <c r="R30" s="448"/>
      <c r="S30" s="448"/>
    </row>
    <row r="31" spans="1:21" x14ac:dyDescent="0.25">
      <c r="C31" s="447" t="s">
        <v>570</v>
      </c>
      <c r="D31" s="447"/>
      <c r="E31" s="447"/>
      <c r="F31" s="447"/>
      <c r="G31" s="447"/>
      <c r="H31" s="447"/>
      <c r="I31" s="447"/>
      <c r="J31" s="447"/>
      <c r="K31" s="447"/>
      <c r="L31" s="447"/>
      <c r="M31" s="447"/>
      <c r="N31" s="447"/>
      <c r="O31" s="447"/>
      <c r="P31" s="447"/>
      <c r="Q31" s="447"/>
      <c r="R31" s="447"/>
      <c r="S31" s="447"/>
    </row>
    <row r="32" spans="1:21" x14ac:dyDescent="0.25">
      <c r="C32" s="449" t="s">
        <v>807</v>
      </c>
      <c r="D32" s="449"/>
      <c r="E32" s="449"/>
      <c r="F32" s="449"/>
      <c r="G32" s="449"/>
      <c r="H32" s="449"/>
      <c r="I32" s="449"/>
      <c r="J32" s="449"/>
      <c r="K32" s="449"/>
      <c r="L32" s="449"/>
      <c r="M32" s="449"/>
      <c r="N32" s="449"/>
      <c r="O32" s="449"/>
      <c r="P32" s="449"/>
      <c r="Q32" s="449"/>
      <c r="R32" s="449"/>
      <c r="S32" s="449"/>
    </row>
    <row r="33" spans="3:34" ht="18" customHeight="1" x14ac:dyDescent="0.25">
      <c r="C33" s="567" t="s">
        <v>546</v>
      </c>
      <c r="D33" s="567"/>
      <c r="E33" s="567"/>
      <c r="F33" s="567"/>
      <c r="G33" s="567"/>
      <c r="H33" s="567"/>
      <c r="I33" s="567"/>
      <c r="J33" s="567"/>
      <c r="K33" s="567"/>
      <c r="L33" s="567"/>
      <c r="M33" s="567"/>
      <c r="N33" s="301"/>
      <c r="O33" s="293" t="s">
        <v>545</v>
      </c>
      <c r="P33" s="293"/>
      <c r="Q33" s="293"/>
      <c r="R33" s="293"/>
      <c r="S33" s="293" t="s">
        <v>543</v>
      </c>
    </row>
    <row r="34" spans="3:34" x14ac:dyDescent="0.25">
      <c r="C34" s="6" t="s">
        <v>712</v>
      </c>
      <c r="H34" s="11"/>
      <c r="I34" s="11"/>
      <c r="J34" s="11"/>
      <c r="K34" s="11"/>
      <c r="L34" s="11"/>
      <c r="M34" s="11"/>
      <c r="N34" s="6" t="s">
        <v>504</v>
      </c>
      <c r="O34" s="460">
        <f>W34</f>
        <v>20000</v>
      </c>
      <c r="P34" s="183"/>
      <c r="Q34" s="183"/>
      <c r="R34" s="183"/>
      <c r="S34" s="15"/>
      <c r="V34" s="693" t="s">
        <v>538</v>
      </c>
      <c r="W34" s="694">
        <v>20000</v>
      </c>
      <c r="AH34" s="409"/>
    </row>
    <row r="35" spans="3:34" x14ac:dyDescent="0.25">
      <c r="C35" s="6" t="s">
        <v>713</v>
      </c>
      <c r="H35" s="11"/>
      <c r="I35" s="11"/>
      <c r="J35" s="11"/>
      <c r="K35" s="11"/>
      <c r="L35" s="11"/>
      <c r="M35" s="11"/>
      <c r="N35" s="6" t="s">
        <v>504</v>
      </c>
      <c r="O35" s="459">
        <f>W38</f>
        <v>10300</v>
      </c>
      <c r="P35" s="300"/>
      <c r="Q35" s="300"/>
      <c r="R35" s="300"/>
      <c r="S35" s="408"/>
      <c r="V35" s="693" t="s">
        <v>551</v>
      </c>
      <c r="W35" s="695">
        <v>3000</v>
      </c>
    </row>
    <row r="36" spans="3:34" x14ac:dyDescent="0.25">
      <c r="C36" s="6" t="s">
        <v>714</v>
      </c>
      <c r="H36" s="11"/>
      <c r="I36" s="11"/>
      <c r="J36" s="11"/>
      <c r="K36" s="11"/>
      <c r="L36" s="11"/>
      <c r="M36" s="11"/>
      <c r="N36" s="6" t="s">
        <v>504</v>
      </c>
      <c r="O36" s="459">
        <f>W37</f>
        <v>1200</v>
      </c>
      <c r="P36" s="300"/>
      <c r="Q36" s="300"/>
      <c r="R36" s="300"/>
      <c r="S36" s="408"/>
      <c r="V36" s="693" t="s">
        <v>899</v>
      </c>
      <c r="W36" s="694">
        <v>1500</v>
      </c>
    </row>
    <row r="37" spans="3:34" x14ac:dyDescent="0.25">
      <c r="C37" s="6" t="s">
        <v>715</v>
      </c>
      <c r="H37" s="11"/>
      <c r="I37" s="11"/>
      <c r="J37" s="11"/>
      <c r="K37" s="11"/>
      <c r="L37" s="11"/>
      <c r="M37" s="11"/>
      <c r="N37" s="6" t="s">
        <v>504</v>
      </c>
      <c r="O37" s="461">
        <f>W46</f>
        <v>1900</v>
      </c>
      <c r="P37" s="300"/>
      <c r="Q37" s="300"/>
      <c r="R37" s="300"/>
      <c r="S37" s="408"/>
      <c r="V37" s="693" t="s">
        <v>568</v>
      </c>
      <c r="W37" s="694">
        <v>1200</v>
      </c>
      <c r="AC37" s="513"/>
    </row>
    <row r="38" spans="3:34" x14ac:dyDescent="0.25">
      <c r="C38" s="6" t="s">
        <v>716</v>
      </c>
      <c r="H38" s="11"/>
      <c r="I38" s="11"/>
      <c r="J38" s="11"/>
      <c r="K38" s="11"/>
      <c r="L38" s="11"/>
      <c r="M38" s="11"/>
      <c r="N38" s="6" t="s">
        <v>504</v>
      </c>
      <c r="O38" s="407"/>
      <c r="P38" s="300"/>
      <c r="Q38" s="300"/>
      <c r="R38" s="300"/>
      <c r="S38" s="452">
        <f>W35</f>
        <v>3000</v>
      </c>
      <c r="V38" s="693" t="s">
        <v>548</v>
      </c>
      <c r="W38" s="694">
        <v>10300</v>
      </c>
      <c r="AE38" s="514"/>
    </row>
    <row r="39" spans="3:34" x14ac:dyDescent="0.25">
      <c r="C39" s="6" t="s">
        <v>717</v>
      </c>
      <c r="H39" s="11"/>
      <c r="I39" s="11"/>
      <c r="J39" s="11"/>
      <c r="K39" s="11"/>
      <c r="L39" s="11"/>
      <c r="M39" s="11"/>
      <c r="N39" s="6" t="s">
        <v>504</v>
      </c>
      <c r="O39" s="407"/>
      <c r="P39" s="300"/>
      <c r="Q39" s="300"/>
      <c r="R39" s="300"/>
      <c r="S39" s="462">
        <f>W39</f>
        <v>1900</v>
      </c>
      <c r="V39" s="693" t="s">
        <v>894</v>
      </c>
      <c r="W39" s="694">
        <v>1900</v>
      </c>
      <c r="AC39" s="513"/>
    </row>
    <row r="40" spans="3:34" x14ac:dyDescent="0.25">
      <c r="C40" s="6" t="s">
        <v>718</v>
      </c>
      <c r="H40" s="11"/>
      <c r="I40" s="11"/>
      <c r="J40" s="11"/>
      <c r="K40" s="11"/>
      <c r="L40" s="11"/>
      <c r="M40" s="11"/>
      <c r="N40" s="6" t="s">
        <v>504</v>
      </c>
      <c r="O40" s="407"/>
      <c r="P40" s="300"/>
      <c r="Q40" s="300"/>
      <c r="R40" s="300"/>
      <c r="S40" s="462">
        <f>W45</f>
        <v>2100</v>
      </c>
      <c r="V40" s="693" t="s">
        <v>567</v>
      </c>
      <c r="W40" s="694">
        <v>3100</v>
      </c>
      <c r="AG40" s="513"/>
    </row>
    <row r="41" spans="3:34" x14ac:dyDescent="0.25">
      <c r="C41" s="6" t="s">
        <v>719</v>
      </c>
      <c r="H41" s="11"/>
      <c r="I41" s="11"/>
      <c r="J41" s="11"/>
      <c r="K41" s="11"/>
      <c r="L41" s="11"/>
      <c r="M41" s="11"/>
      <c r="N41" s="6" t="s">
        <v>504</v>
      </c>
      <c r="O41" s="407"/>
      <c r="P41" s="300"/>
      <c r="Q41" s="300"/>
      <c r="R41" s="300"/>
      <c r="S41" s="462">
        <f>W40</f>
        <v>3100</v>
      </c>
      <c r="V41" s="693" t="s">
        <v>554</v>
      </c>
      <c r="W41" s="694">
        <v>10000</v>
      </c>
      <c r="AG41" s="513"/>
    </row>
    <row r="42" spans="3:34" x14ac:dyDescent="0.25">
      <c r="C42" s="6" t="s">
        <v>720</v>
      </c>
      <c r="H42" s="11"/>
      <c r="I42" s="11"/>
      <c r="J42" s="11"/>
      <c r="K42" s="11"/>
      <c r="L42" s="11"/>
      <c r="M42" s="11"/>
      <c r="N42" s="6" t="s">
        <v>504</v>
      </c>
      <c r="O42" s="407" t="s">
        <v>504</v>
      </c>
      <c r="P42" s="185"/>
      <c r="Q42" s="185"/>
      <c r="R42" s="185"/>
      <c r="S42" s="462">
        <f>W41</f>
        <v>10000</v>
      </c>
      <c r="V42" s="693" t="s">
        <v>571</v>
      </c>
      <c r="W42" s="694">
        <v>2000</v>
      </c>
      <c r="AG42" s="513"/>
    </row>
    <row r="43" spans="3:34" x14ac:dyDescent="0.25">
      <c r="C43" s="6" t="s">
        <v>721</v>
      </c>
      <c r="H43" s="11"/>
      <c r="I43" s="11"/>
      <c r="J43" s="11"/>
      <c r="K43" s="11"/>
      <c r="L43" s="11"/>
      <c r="M43" s="11"/>
      <c r="N43" s="6" t="s">
        <v>504</v>
      </c>
      <c r="O43" s="461">
        <f>W42</f>
        <v>2000</v>
      </c>
      <c r="P43" s="394"/>
      <c r="Q43" s="394"/>
      <c r="R43" s="394"/>
      <c r="S43" s="462"/>
      <c r="V43" s="693" t="s">
        <v>549</v>
      </c>
      <c r="W43" s="694">
        <v>8000</v>
      </c>
      <c r="AB43" s="513"/>
    </row>
    <row r="44" spans="3:34" x14ac:dyDescent="0.25">
      <c r="C44" s="6" t="s">
        <v>722</v>
      </c>
      <c r="H44" s="11"/>
      <c r="I44" s="11"/>
      <c r="J44" s="11"/>
      <c r="K44" s="11"/>
      <c r="L44" s="11"/>
      <c r="M44" s="11"/>
      <c r="N44" s="6" t="s">
        <v>504</v>
      </c>
      <c r="O44" s="462"/>
      <c r="P44" s="394"/>
      <c r="Q44" s="394"/>
      <c r="R44" s="394"/>
      <c r="S44" s="462">
        <f>W43</f>
        <v>8000</v>
      </c>
      <c r="V44" s="693" t="s">
        <v>572</v>
      </c>
      <c r="W44" s="694">
        <v>19200</v>
      </c>
      <c r="AA44" s="513"/>
    </row>
    <row r="45" spans="3:34" x14ac:dyDescent="0.25">
      <c r="C45" s="51" t="s">
        <v>723</v>
      </c>
      <c r="H45" s="11"/>
      <c r="I45" s="11"/>
      <c r="J45" s="11"/>
      <c r="K45" s="11"/>
      <c r="L45" s="11"/>
      <c r="M45" s="11"/>
      <c r="N45" s="6" t="s">
        <v>504</v>
      </c>
      <c r="O45" s="462" t="s">
        <v>504</v>
      </c>
      <c r="P45" s="185"/>
      <c r="Q45" s="185"/>
      <c r="R45" s="185"/>
      <c r="S45" s="462">
        <f>W44</f>
        <v>19200</v>
      </c>
      <c r="V45" s="693" t="s">
        <v>895</v>
      </c>
      <c r="W45" s="694">
        <v>2100</v>
      </c>
      <c r="AA45" s="513"/>
    </row>
    <row r="46" spans="3:34" x14ac:dyDescent="0.25">
      <c r="C46" s="6" t="s">
        <v>724</v>
      </c>
      <c r="H46" s="11"/>
      <c r="I46" s="11"/>
      <c r="J46" s="11"/>
      <c r="K46" s="11"/>
      <c r="L46" s="11"/>
      <c r="M46" s="11"/>
      <c r="N46" s="6" t="s">
        <v>504</v>
      </c>
      <c r="O46" s="461">
        <f>W36</f>
        <v>1500</v>
      </c>
      <c r="P46" s="300"/>
      <c r="Q46" s="300"/>
      <c r="R46" s="300"/>
      <c r="S46" s="462"/>
      <c r="V46" s="693" t="s">
        <v>173</v>
      </c>
      <c r="W46" s="694">
        <v>1900</v>
      </c>
      <c r="AF46" s="513"/>
    </row>
    <row r="47" spans="3:34" x14ac:dyDescent="0.25">
      <c r="C47" s="6" t="s">
        <v>725</v>
      </c>
      <c r="H47" s="11"/>
      <c r="I47" s="11"/>
      <c r="J47" s="11"/>
      <c r="K47" s="11"/>
      <c r="L47" s="11"/>
      <c r="M47" s="11"/>
      <c r="N47" s="6" t="s">
        <v>504</v>
      </c>
      <c r="O47" s="461">
        <f>W47</f>
        <v>9500</v>
      </c>
      <c r="P47" s="394"/>
      <c r="Q47" s="394"/>
      <c r="R47" s="394"/>
      <c r="S47" s="462"/>
      <c r="V47" s="693" t="s">
        <v>898</v>
      </c>
      <c r="W47" s="694">
        <v>9500</v>
      </c>
    </row>
    <row r="48" spans="3:34" ht="18" customHeight="1" x14ac:dyDescent="0.25">
      <c r="C48" s="354" t="s">
        <v>726</v>
      </c>
      <c r="H48" s="11"/>
      <c r="I48" s="11"/>
      <c r="J48" s="11"/>
      <c r="K48" s="11"/>
      <c r="L48" s="11"/>
      <c r="M48" s="11"/>
      <c r="N48" s="6" t="s">
        <v>504</v>
      </c>
      <c r="O48" s="331">
        <f>W48</f>
        <v>900</v>
      </c>
      <c r="P48" s="392"/>
      <c r="Q48" s="392"/>
      <c r="R48" s="392"/>
      <c r="S48" s="464"/>
      <c r="V48" s="693" t="s">
        <v>1079</v>
      </c>
      <c r="W48" s="694">
        <v>900</v>
      </c>
    </row>
    <row r="49" spans="8:24" ht="18.75" thickBot="1" x14ac:dyDescent="0.3">
      <c r="H49" s="11"/>
      <c r="I49" s="11"/>
      <c r="J49" s="11"/>
      <c r="K49" s="11"/>
      <c r="L49" s="11"/>
      <c r="M49" s="11"/>
      <c r="N49" s="6" t="s">
        <v>504</v>
      </c>
      <c r="O49" s="463">
        <f>SUM(O34:O48)</f>
        <v>47300</v>
      </c>
      <c r="P49" s="393"/>
      <c r="Q49" s="393"/>
      <c r="R49" s="393"/>
      <c r="S49" s="463">
        <f>SUM(S34:S48)</f>
        <v>47300</v>
      </c>
      <c r="X49" s="696"/>
    </row>
    <row r="50" spans="8:24" ht="16.5" thickTop="1" x14ac:dyDescent="0.25"/>
  </sheetData>
  <customSheetViews>
    <customSheetView guid="{6F5868D2-82DA-41BA-A30E-E93393A2A484}" showPageBreaks="1" showGridLines="0" printArea="1">
      <selection activeCell="E33" sqref="E33"/>
      <pageMargins left="0.7" right="0.7" top="0.75" bottom="0.75" header="0.3" footer="0.3"/>
      <pageSetup scale="84" orientation="portrait" horizontalDpi="4294967294" verticalDpi="0" r:id="rId1"/>
    </customSheetView>
    <customSheetView guid="{DEB1E275-8A17-4BCE-A801-98B8C9B19312}" showGridLines="0" showRuler="0">
      <selection activeCell="E33" sqref="E33"/>
      <pageMargins left="0.7" right="0.7" top="0.75" bottom="0.75" header="0.3" footer="0.3"/>
      <pageSetup scale="84" orientation="portrait" horizontalDpi="4294967294" verticalDpi="0" r:id="rId2"/>
      <headerFooter alignWithMargins="0"/>
    </customSheetView>
  </customSheetViews>
  <mergeCells count="1">
    <mergeCell ref="C33:M33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3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="70" zoomScaleNormal="70" workbookViewId="0"/>
  </sheetViews>
  <sheetFormatPr defaultRowHeight="15.75" x14ac:dyDescent="0.25"/>
  <cols>
    <col min="1" max="1" width="2.5703125" style="6" customWidth="1"/>
    <col min="2" max="2" width="4.140625" style="6" customWidth="1"/>
    <col min="3" max="4" width="4.7109375" style="6" customWidth="1"/>
    <col min="5" max="5" width="9.7109375" style="6" customWidth="1"/>
    <col min="6" max="6" width="9.5703125" style="6" customWidth="1"/>
    <col min="7" max="7" width="11.28515625" style="6" customWidth="1"/>
    <col min="8" max="8" width="4.140625" style="6" customWidth="1"/>
    <col min="9" max="9" width="4.7109375" style="6" customWidth="1"/>
    <col min="10" max="10" width="10.5703125" style="6" customWidth="1"/>
    <col min="11" max="11" width="10.42578125" style="6" customWidth="1"/>
    <col min="12" max="12" width="16.140625" style="6" customWidth="1"/>
    <col min="13" max="13" width="8.42578125" style="6" customWidth="1"/>
    <col min="14" max="16384" width="9.140625" style="6"/>
  </cols>
  <sheetData>
    <row r="1" spans="1:14" ht="28.5" customHeight="1" x14ac:dyDescent="0.25"/>
    <row r="2" spans="1:14" ht="18" customHeight="1" x14ac:dyDescent="0.25">
      <c r="A2" s="543" t="s">
        <v>103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  <c r="L2" s="543"/>
    </row>
    <row r="3" spans="1:14" ht="9.9499999999999993" customHeight="1" x14ac:dyDescent="0.25">
      <c r="C3" s="10"/>
      <c r="D3" s="10"/>
      <c r="E3" s="10"/>
      <c r="F3" s="10"/>
      <c r="G3" s="10"/>
      <c r="H3" s="10"/>
      <c r="I3" s="10"/>
      <c r="J3" s="10"/>
      <c r="K3" s="10"/>
      <c r="L3" s="14"/>
    </row>
    <row r="4" spans="1:14" ht="18" customHeight="1" x14ac:dyDescent="0.25">
      <c r="B4" s="6" t="s">
        <v>43</v>
      </c>
    </row>
    <row r="5" spans="1:14" ht="18" customHeight="1" x14ac:dyDescent="0.25">
      <c r="B5" s="7" t="s">
        <v>539</v>
      </c>
      <c r="C5" s="391"/>
    </row>
    <row r="6" spans="1:14" ht="18" customHeight="1" x14ac:dyDescent="0.25">
      <c r="B6" s="7" t="s">
        <v>509</v>
      </c>
      <c r="C6" s="6" t="s">
        <v>652</v>
      </c>
      <c r="H6" s="7" t="s">
        <v>527</v>
      </c>
      <c r="I6" s="6" t="s">
        <v>655</v>
      </c>
    </row>
    <row r="7" spans="1:14" x14ac:dyDescent="0.25">
      <c r="B7" s="7" t="s">
        <v>510</v>
      </c>
      <c r="C7" s="6" t="s">
        <v>651</v>
      </c>
      <c r="H7" s="7" t="s">
        <v>528</v>
      </c>
      <c r="I7" s="6" t="s">
        <v>653</v>
      </c>
    </row>
    <row r="8" spans="1:14" x14ac:dyDescent="0.25">
      <c r="B8" s="7" t="s">
        <v>511</v>
      </c>
      <c r="C8" s="6" t="s">
        <v>656</v>
      </c>
      <c r="H8" s="7" t="s">
        <v>556</v>
      </c>
      <c r="I8" s="6" t="s">
        <v>513</v>
      </c>
    </row>
    <row r="9" spans="1:14" x14ac:dyDescent="0.25">
      <c r="B9" s="7" t="s">
        <v>517</v>
      </c>
      <c r="C9" s="6" t="s">
        <v>654</v>
      </c>
      <c r="H9" s="7" t="s">
        <v>557</v>
      </c>
      <c r="I9" s="6" t="s">
        <v>653</v>
      </c>
    </row>
    <row r="10" spans="1:14" x14ac:dyDescent="0.25">
      <c r="B10" s="7"/>
      <c r="H10" s="7"/>
    </row>
    <row r="11" spans="1:14" x14ac:dyDescent="0.25">
      <c r="B11" s="7" t="s">
        <v>540</v>
      </c>
      <c r="C11" s="7" t="s">
        <v>730</v>
      </c>
      <c r="H11" s="7"/>
      <c r="N11" s="391"/>
    </row>
    <row r="12" spans="1:14" x14ac:dyDescent="0.25">
      <c r="C12" s="6" t="s">
        <v>727</v>
      </c>
    </row>
    <row r="13" spans="1:14" x14ac:dyDescent="0.25">
      <c r="C13" s="6" t="s">
        <v>733</v>
      </c>
    </row>
    <row r="14" spans="1:14" x14ac:dyDescent="0.25">
      <c r="C14" s="6" t="s">
        <v>728</v>
      </c>
    </row>
    <row r="15" spans="1:14" x14ac:dyDescent="0.25">
      <c r="C15" s="7" t="s">
        <v>731</v>
      </c>
    </row>
    <row r="16" spans="1:14" x14ac:dyDescent="0.25">
      <c r="C16" s="6" t="s">
        <v>732</v>
      </c>
    </row>
    <row r="17" spans="2:10" x14ac:dyDescent="0.25">
      <c r="C17" s="6" t="s">
        <v>729</v>
      </c>
    </row>
    <row r="18" spans="2:10" ht="28.5" customHeight="1" x14ac:dyDescent="0.25">
      <c r="B18" s="7"/>
    </row>
    <row r="19" spans="2:10" ht="18" customHeight="1" x14ac:dyDescent="0.25">
      <c r="B19" s="6" t="s">
        <v>47</v>
      </c>
    </row>
    <row r="20" spans="2:10" ht="18" customHeight="1" x14ac:dyDescent="0.25">
      <c r="B20" s="7" t="s">
        <v>539</v>
      </c>
      <c r="C20" s="6" t="s">
        <v>527</v>
      </c>
      <c r="D20" s="6" t="s">
        <v>523</v>
      </c>
      <c r="H20" s="7" t="s">
        <v>671</v>
      </c>
      <c r="I20" s="6" t="s">
        <v>510</v>
      </c>
      <c r="J20" s="6" t="s">
        <v>521</v>
      </c>
    </row>
    <row r="21" spans="2:10" x14ac:dyDescent="0.25">
      <c r="B21" s="7" t="s">
        <v>540</v>
      </c>
      <c r="C21" s="6" t="s">
        <v>509</v>
      </c>
      <c r="D21" s="6" t="s">
        <v>518</v>
      </c>
      <c r="H21" s="7" t="s">
        <v>672</v>
      </c>
      <c r="I21" s="6" t="s">
        <v>511</v>
      </c>
      <c r="J21" s="6" t="s">
        <v>578</v>
      </c>
    </row>
    <row r="22" spans="2:10" x14ac:dyDescent="0.25">
      <c r="B22" s="7" t="s">
        <v>541</v>
      </c>
      <c r="C22" s="6" t="s">
        <v>517</v>
      </c>
      <c r="D22" s="6" t="s">
        <v>520</v>
      </c>
      <c r="H22" s="7" t="s">
        <v>673</v>
      </c>
      <c r="I22" s="6" t="s">
        <v>557</v>
      </c>
      <c r="J22" s="6" t="s">
        <v>525</v>
      </c>
    </row>
    <row r="23" spans="2:10" x14ac:dyDescent="0.25">
      <c r="B23" s="7" t="s">
        <v>542</v>
      </c>
      <c r="C23" s="6" t="s">
        <v>528</v>
      </c>
      <c r="D23" s="6" t="s">
        <v>522</v>
      </c>
      <c r="H23" s="7" t="s">
        <v>674</v>
      </c>
      <c r="I23" s="6" t="s">
        <v>556</v>
      </c>
      <c r="J23" s="6" t="s">
        <v>808</v>
      </c>
    </row>
    <row r="24" spans="2:10" ht="28.5" customHeight="1" x14ac:dyDescent="0.25"/>
    <row r="25" spans="2:10" ht="18" customHeight="1" x14ac:dyDescent="0.25">
      <c r="B25" s="6" t="s">
        <v>688</v>
      </c>
    </row>
    <row r="26" spans="2:10" ht="18" customHeight="1" x14ac:dyDescent="0.25">
      <c r="B26" s="6" t="s">
        <v>579</v>
      </c>
    </row>
    <row r="27" spans="2:10" ht="18" customHeight="1" x14ac:dyDescent="0.25">
      <c r="B27" s="7" t="s">
        <v>509</v>
      </c>
      <c r="C27" s="6" t="s">
        <v>526</v>
      </c>
    </row>
    <row r="28" spans="2:10" ht="5.0999999999999996" customHeight="1" x14ac:dyDescent="0.25"/>
    <row r="29" spans="2:10" ht="15.95" customHeight="1" x14ac:dyDescent="0.25">
      <c r="B29" s="7" t="s">
        <v>510</v>
      </c>
      <c r="C29" s="6" t="s">
        <v>244</v>
      </c>
    </row>
    <row r="30" spans="2:10" ht="15.95" customHeight="1" x14ac:dyDescent="0.25">
      <c r="C30" s="6" t="s">
        <v>245</v>
      </c>
    </row>
    <row r="31" spans="2:10" ht="15.95" customHeight="1" x14ac:dyDescent="0.25">
      <c r="C31" s="6" t="s">
        <v>247</v>
      </c>
    </row>
    <row r="32" spans="2:10" ht="15.95" customHeight="1" x14ac:dyDescent="0.25">
      <c r="C32" s="6" t="s">
        <v>246</v>
      </c>
    </row>
    <row r="33" spans="2:3" ht="5.0999999999999996" customHeight="1" x14ac:dyDescent="0.25"/>
    <row r="34" spans="2:3" ht="15.95" customHeight="1" x14ac:dyDescent="0.25">
      <c r="B34" s="6" t="s">
        <v>511</v>
      </c>
      <c r="C34" s="6" t="s">
        <v>526</v>
      </c>
    </row>
    <row r="35" spans="2:3" ht="5.0999999999999996" customHeight="1" x14ac:dyDescent="0.25"/>
    <row r="36" spans="2:3" ht="15.95" customHeight="1" x14ac:dyDescent="0.25">
      <c r="B36" s="7" t="s">
        <v>517</v>
      </c>
      <c r="C36" s="6" t="s">
        <v>526</v>
      </c>
    </row>
    <row r="37" spans="2:3" ht="5.0999999999999996" customHeight="1" x14ac:dyDescent="0.25"/>
    <row r="38" spans="2:3" ht="15.95" customHeight="1" x14ac:dyDescent="0.25">
      <c r="B38" s="7" t="s">
        <v>527</v>
      </c>
      <c r="C38" s="9" t="s">
        <v>248</v>
      </c>
    </row>
    <row r="39" spans="2:3" ht="15.95" customHeight="1" x14ac:dyDescent="0.25">
      <c r="C39" s="6" t="s">
        <v>249</v>
      </c>
    </row>
    <row r="40" spans="2:3" ht="15.95" customHeight="1" x14ac:dyDescent="0.25">
      <c r="C40" s="6" t="s">
        <v>250</v>
      </c>
    </row>
    <row r="41" spans="2:3" ht="15.95" customHeight="1" x14ac:dyDescent="0.25">
      <c r="C41" s="6" t="s">
        <v>251</v>
      </c>
    </row>
    <row r="42" spans="2:3" ht="5.0999999999999996" customHeight="1" x14ac:dyDescent="0.25"/>
    <row r="43" spans="2:3" ht="15.95" customHeight="1" x14ac:dyDescent="0.25">
      <c r="B43" s="7" t="s">
        <v>528</v>
      </c>
      <c r="C43" s="6" t="s">
        <v>526</v>
      </c>
    </row>
    <row r="44" spans="2:3" ht="15.95" customHeight="1" x14ac:dyDescent="0.25"/>
    <row r="45" spans="2:3" ht="15.95" customHeight="1" x14ac:dyDescent="0.25"/>
    <row r="46" spans="2:3" ht="28.5" customHeight="1" x14ac:dyDescent="0.25"/>
    <row r="47" spans="2:3" ht="18" customHeight="1" x14ac:dyDescent="0.25"/>
    <row r="48" spans="2:3" ht="18" customHeight="1" x14ac:dyDescent="0.25"/>
  </sheetData>
  <customSheetViews>
    <customSheetView guid="{9794FA93-0DA1-4207-8A93-BAB6A553B531}" scale="85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M6" sqref="M6"/>
      <pageMargins left="1" right="0.7" top="0.85" bottom="0.8" header="0.5" footer="0.35"/>
      <printOptions horizontalCentered="1"/>
      <pageSetup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34">
      <selection activeCell="J14" sqref="J14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37">
      <selection activeCell="B60" sqref="B60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showPageBreaks="1" fitToPage="1" printArea="1">
      <selection activeCell="N11" sqref="N11"/>
      <pageMargins left="1" right="0.7" top="0.85" bottom="0.8" header="0.5" footer="0.35"/>
      <printOptions horizontalCentered="1"/>
      <pageSetup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selection activeCell="N11" sqref="N11"/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A2:L2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3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4" width="4.7109375" style="6" customWidth="1"/>
    <col min="5" max="5" width="9.7109375" style="6" customWidth="1"/>
    <col min="6" max="6" width="8.28515625" style="6" customWidth="1"/>
    <col min="7" max="7" width="11.28515625" style="6" customWidth="1"/>
    <col min="8" max="8" width="4.140625" style="6" customWidth="1"/>
    <col min="9" max="9" width="4.7109375" style="6" customWidth="1"/>
    <col min="10" max="10" width="10.5703125" style="6" customWidth="1"/>
    <col min="11" max="11" width="10.42578125" style="6" customWidth="1"/>
    <col min="12" max="13" width="8.42578125" style="6" customWidth="1"/>
    <col min="14" max="14" width="9.140625" style="6"/>
    <col min="15" max="15" width="2.7109375" style="6" customWidth="1"/>
    <col min="16" max="16" width="0" style="677" hidden="1" customWidth="1"/>
    <col min="17" max="17" width="2.7109375" style="677" hidden="1" customWidth="1"/>
    <col min="18" max="18" width="0" style="677" hidden="1" customWidth="1"/>
    <col min="19" max="19" width="2.7109375" style="338" customWidth="1"/>
    <col min="20" max="20" width="9.140625" style="338"/>
    <col min="21" max="16384" width="9.140625" style="6"/>
  </cols>
  <sheetData>
    <row r="1" spans="2:3" ht="28.5" customHeight="1" x14ac:dyDescent="0.25"/>
    <row r="2" spans="2:3" ht="18" customHeight="1" x14ac:dyDescent="0.25">
      <c r="B2" s="6" t="s">
        <v>48</v>
      </c>
    </row>
    <row r="3" spans="2:3" ht="18" customHeight="1" x14ac:dyDescent="0.25">
      <c r="B3" s="6" t="s">
        <v>579</v>
      </c>
    </row>
    <row r="4" spans="2:3" ht="18" customHeight="1" x14ac:dyDescent="0.25">
      <c r="B4" s="6" t="s">
        <v>509</v>
      </c>
      <c r="C4" s="6" t="s">
        <v>580</v>
      </c>
    </row>
    <row r="5" spans="2:3" ht="5.0999999999999996" customHeight="1" x14ac:dyDescent="0.25"/>
    <row r="6" spans="2:3" ht="15.95" customHeight="1" x14ac:dyDescent="0.25">
      <c r="B6" s="6" t="s">
        <v>39</v>
      </c>
      <c r="C6" s="6" t="s">
        <v>908</v>
      </c>
    </row>
    <row r="7" spans="2:3" ht="15.95" customHeight="1" x14ac:dyDescent="0.25">
      <c r="C7" s="6" t="s">
        <v>912</v>
      </c>
    </row>
    <row r="8" spans="2:3" ht="15.95" customHeight="1" x14ac:dyDescent="0.25">
      <c r="C8" s="6" t="s">
        <v>913</v>
      </c>
    </row>
    <row r="9" spans="2:3" ht="5.0999999999999996" customHeight="1" x14ac:dyDescent="0.25"/>
    <row r="10" spans="2:3" ht="15.95" customHeight="1" x14ac:dyDescent="0.25">
      <c r="B10" s="6" t="s">
        <v>511</v>
      </c>
      <c r="C10" s="6" t="s">
        <v>580</v>
      </c>
    </row>
    <row r="11" spans="2:3" ht="5.0999999999999996" customHeight="1" x14ac:dyDescent="0.25"/>
    <row r="12" spans="2:3" ht="15.95" customHeight="1" x14ac:dyDescent="0.25">
      <c r="B12" s="6" t="s">
        <v>531</v>
      </c>
      <c r="C12" s="6" t="s">
        <v>909</v>
      </c>
    </row>
    <row r="13" spans="2:3" ht="15.95" customHeight="1" x14ac:dyDescent="0.25">
      <c r="C13" s="6" t="s">
        <v>910</v>
      </c>
    </row>
    <row r="14" spans="2:3" ht="5.0999999999999996" customHeight="1" x14ac:dyDescent="0.25"/>
    <row r="15" spans="2:3" ht="15.95" customHeight="1" x14ac:dyDescent="0.25">
      <c r="B15" s="6" t="s">
        <v>583</v>
      </c>
      <c r="C15" s="6" t="s">
        <v>911</v>
      </c>
    </row>
    <row r="16" spans="2:3" ht="15.95" customHeight="1" x14ac:dyDescent="0.25">
      <c r="C16" s="6" t="s">
        <v>914</v>
      </c>
    </row>
    <row r="17" spans="2:21" ht="15.95" customHeight="1" x14ac:dyDescent="0.25">
      <c r="C17" s="6" t="s">
        <v>915</v>
      </c>
    </row>
    <row r="18" spans="2:21" ht="5.0999999999999996" customHeight="1" x14ac:dyDescent="0.25"/>
    <row r="19" spans="2:21" ht="15.95" customHeight="1" x14ac:dyDescent="0.25">
      <c r="B19" s="6" t="s">
        <v>584</v>
      </c>
      <c r="C19" s="6" t="s">
        <v>580</v>
      </c>
    </row>
    <row r="20" spans="2:21" ht="5.0999999999999996" customHeight="1" x14ac:dyDescent="0.25"/>
    <row r="21" spans="2:21" ht="15.95" customHeight="1" x14ac:dyDescent="0.25">
      <c r="B21" s="6" t="s">
        <v>556</v>
      </c>
      <c r="C21" s="6" t="s">
        <v>580</v>
      </c>
    </row>
    <row r="22" spans="2:21" ht="28.5" customHeight="1" x14ac:dyDescent="0.25"/>
    <row r="23" spans="2:21" ht="15.95" customHeight="1" x14ac:dyDescent="0.25">
      <c r="B23" s="6" t="s">
        <v>65</v>
      </c>
    </row>
    <row r="24" spans="2:21" ht="15.95" customHeight="1" x14ac:dyDescent="0.25">
      <c r="B24" s="7" t="s">
        <v>539</v>
      </c>
      <c r="C24" s="6" t="s">
        <v>509</v>
      </c>
      <c r="D24" s="6" t="str">
        <f>CONCATENATE("Increase assets (cash) ",TEXT(P24,"$#,##0")," and increase stockholders’ equity (revenue)")</f>
        <v>Increase assets (cash) $3,200 and increase stockholders’ equity (revenue)</v>
      </c>
      <c r="P24" s="680">
        <v>3200</v>
      </c>
      <c r="R24" s="682" t="s">
        <v>1057</v>
      </c>
    </row>
    <row r="25" spans="2:21" ht="15.95" customHeight="1" x14ac:dyDescent="0.25">
      <c r="D25" s="38" t="str">
        <f>CONCATENATE(TEXT(P24,"$#,##0"),".")</f>
        <v>$3,200.</v>
      </c>
      <c r="T25" s="505"/>
      <c r="U25" s="11"/>
    </row>
    <row r="26" spans="2:21" ht="5.0999999999999996" customHeight="1" x14ac:dyDescent="0.25"/>
    <row r="27" spans="2:21" ht="15.95" customHeight="1" x14ac:dyDescent="0.25">
      <c r="C27" s="6" t="s">
        <v>510</v>
      </c>
      <c r="D27" s="6" t="str">
        <f>CONCATENATE("Increase assets (accounts receivable) ",TEXT(P27,"$#,##0")," and increase stockholders’ ")</f>
        <v xml:space="preserve">Increase assets (accounts receivable) $1,700 and increase stockholders’ </v>
      </c>
      <c r="P27" s="680">
        <v>1700</v>
      </c>
      <c r="T27" s="515"/>
      <c r="U27" s="15"/>
    </row>
    <row r="28" spans="2:21" ht="15.95" customHeight="1" x14ac:dyDescent="0.25">
      <c r="D28" s="6" t="str">
        <f>CONCATENATE("equity (revenue) ",TEXT(P27,"$#,##0"),".")</f>
        <v>equity (revenue) $1,700.</v>
      </c>
      <c r="T28" s="516"/>
    </row>
    <row r="29" spans="2:21" ht="5.0999999999999996" customHeight="1" x14ac:dyDescent="0.25">
      <c r="T29" s="516"/>
    </row>
    <row r="30" spans="2:21" ht="15.95" customHeight="1" x14ac:dyDescent="0.25">
      <c r="C30" s="6" t="s">
        <v>511</v>
      </c>
      <c r="D30" s="6" t="str">
        <f>CONCATENATE("Increase assets (land) ",TEXT(P30,"$#,##0")," and decrease assets (cash) ",TEXT(P30,"$#,##0"),".")</f>
        <v>Increase assets (land) $30,000 and decrease assets (cash) $30,000.</v>
      </c>
      <c r="P30" s="680">
        <v>30000</v>
      </c>
      <c r="T30" s="516"/>
    </row>
    <row r="31" spans="2:21" ht="5.0999999999999996" customHeight="1" x14ac:dyDescent="0.25">
      <c r="T31" s="516"/>
    </row>
    <row r="32" spans="2:21" ht="15.95" customHeight="1" x14ac:dyDescent="0.25">
      <c r="C32" s="6" t="s">
        <v>517</v>
      </c>
      <c r="D32" s="6" t="str">
        <f>CONCATENATE("Increase assets (supplies) ",TEXT(P32,"$#,##0")," and increase liabilities (accounts payable)")</f>
        <v>Increase assets (supplies) $900 and increase liabilities (accounts payable)</v>
      </c>
      <c r="P32" s="680">
        <v>900</v>
      </c>
      <c r="T32" s="516"/>
    </row>
    <row r="33" spans="3:20" ht="15.95" customHeight="1" x14ac:dyDescent="0.25">
      <c r="D33" s="39" t="str">
        <f>CONCATENATE(TEXT(P32,"$#,##0"),".")</f>
        <v>$900.</v>
      </c>
      <c r="T33" s="516"/>
    </row>
    <row r="34" spans="3:20" ht="5.0999999999999996" customHeight="1" x14ac:dyDescent="0.25">
      <c r="T34" s="516"/>
    </row>
    <row r="35" spans="3:20" ht="15.95" customHeight="1" x14ac:dyDescent="0.25">
      <c r="C35" s="6" t="s">
        <v>583</v>
      </c>
      <c r="D35" s="6" t="str">
        <f>CONCATENATE("Decrease assets (cash) ",TEXT(P35,"$#,##0")," and decrease stockholders’ equity")</f>
        <v>Decrease assets (cash) $2,500 and decrease stockholders’ equity</v>
      </c>
      <c r="P35" s="680">
        <v>2500</v>
      </c>
      <c r="T35" s="516"/>
    </row>
    <row r="36" spans="3:20" ht="15.95" customHeight="1" x14ac:dyDescent="0.25">
      <c r="D36" s="6" t="str">
        <f>CONCATENATE("(dividend) ",TEXT(P35,"$#,##0"),".")</f>
        <v>(dividend) $2,500.</v>
      </c>
      <c r="T36" s="516"/>
    </row>
    <row r="37" spans="3:20" ht="5.0999999999999996" customHeight="1" x14ac:dyDescent="0.25">
      <c r="D37" s="39"/>
      <c r="T37" s="516"/>
    </row>
    <row r="38" spans="3:20" ht="15.95" customHeight="1" x14ac:dyDescent="0.25">
      <c r="C38" s="6" t="s">
        <v>528</v>
      </c>
      <c r="D38" s="6" t="str">
        <f>CONCATENATE("Decrease assets (cash) ",TEXT(P38,"$#,##0")," and decrease liabilities (accounts payable)")</f>
        <v>Decrease assets (cash) $550 and decrease liabilities (accounts payable)</v>
      </c>
      <c r="P38" s="680">
        <v>550</v>
      </c>
      <c r="T38" s="516"/>
    </row>
    <row r="39" spans="3:20" ht="15.95" customHeight="1" x14ac:dyDescent="0.25">
      <c r="D39" s="39" t="str">
        <f>CONCATENATE(TEXT(P38,"$#,##0"),".")</f>
        <v>$550.</v>
      </c>
      <c r="T39" s="505"/>
    </row>
    <row r="40" spans="3:20" ht="5.0999999999999996" customHeight="1" x14ac:dyDescent="0.25">
      <c r="D40" s="39"/>
      <c r="T40" s="505"/>
    </row>
    <row r="41" spans="3:20" ht="15.95" customHeight="1" x14ac:dyDescent="0.25">
      <c r="C41" s="6" t="s">
        <v>556</v>
      </c>
      <c r="D41" s="6" t="str">
        <f>CONCATENATE("Decrease assets (cash) ",TEXT(P41,"$#,##0")," and decrease stockholders’ equity (expense)")</f>
        <v>Decrease assets (cash) $800 and decrease stockholders’ equity (expense)</v>
      </c>
      <c r="P41" s="680">
        <v>800</v>
      </c>
      <c r="T41" s="505"/>
    </row>
    <row r="42" spans="3:20" ht="15.95" customHeight="1" x14ac:dyDescent="0.25">
      <c r="D42" s="39" t="str">
        <f>CONCATENATE(TEXT(P41,"$#,##0"),".")</f>
        <v>$800.</v>
      </c>
      <c r="T42" s="505"/>
    </row>
    <row r="43" spans="3:20" ht="5.0999999999999996" customHeight="1" x14ac:dyDescent="0.25">
      <c r="D43" s="39"/>
    </row>
    <row r="44" spans="3:20" ht="15.95" customHeight="1" x14ac:dyDescent="0.25">
      <c r="C44" s="6" t="s">
        <v>590</v>
      </c>
      <c r="D44" s="6" t="str">
        <f>CONCATENATE("Increase assets (cash) ",TEXT(P44,"$#,##0")," and decrease assets (accounts receivable)")</f>
        <v>Increase assets (cash) $1,500 and decrease assets (accounts receivable)</v>
      </c>
      <c r="P44" s="680">
        <v>1500</v>
      </c>
    </row>
    <row r="45" spans="3:20" ht="15.95" customHeight="1" x14ac:dyDescent="0.25">
      <c r="D45" s="39" t="str">
        <f>CONCATENATE(TEXT(P44,"$#,##0"),".")</f>
        <v>$1,500.</v>
      </c>
    </row>
    <row r="46" spans="3:20" ht="5.0999999999999996" customHeight="1" x14ac:dyDescent="0.25">
      <c r="D46" s="39"/>
    </row>
    <row r="47" spans="3:20" ht="15.95" customHeight="1" x14ac:dyDescent="0.25">
      <c r="C47" s="6" t="s">
        <v>37</v>
      </c>
      <c r="D47" s="6" t="str">
        <f>CONCATENATE("Increase assets (cash) ",TEXT(P47,"$#,##0")," and increase stockholders’ equity (common")</f>
        <v>Increase assets (cash) $20,000 and increase stockholders’ equity (common</v>
      </c>
      <c r="P47" s="680">
        <v>20000</v>
      </c>
    </row>
    <row r="48" spans="3:20" ht="15.95" customHeight="1" x14ac:dyDescent="0.25">
      <c r="D48" s="6" t="str">
        <f>CONCATENATE("stock) ",TEXT(P47,"$#,##0"),".")</f>
        <v>stock) $20,000.</v>
      </c>
    </row>
    <row r="49" spans="2:3" ht="5.0999999999999996" customHeight="1" x14ac:dyDescent="0.25"/>
    <row r="50" spans="2:3" ht="15.95" customHeight="1" x14ac:dyDescent="0.25">
      <c r="B50" s="7" t="s">
        <v>540</v>
      </c>
      <c r="C50" s="8" t="s">
        <v>847</v>
      </c>
    </row>
    <row r="51" spans="2:3" ht="15.95" customHeight="1" x14ac:dyDescent="0.25">
      <c r="C51" s="6" t="s">
        <v>681</v>
      </c>
    </row>
    <row r="52" spans="2:3" ht="15.95" customHeight="1" x14ac:dyDescent="0.25">
      <c r="C52" s="6" t="s">
        <v>682</v>
      </c>
    </row>
    <row r="53" spans="2:3" ht="15.95" customHeight="1" x14ac:dyDescent="0.25">
      <c r="C53" s="6" t="s">
        <v>683</v>
      </c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24">
      <selection activeCell="B58" sqref="B58"/>
      <pageMargins left="0.7" right="1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scale="93" orientation="portrait" useFirstPageNumber="1" horizontalDpi="1200" verticalDpi="1200" r:id="rId3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scale="94" orientation="portrait" useFirstPageNumber="1" horizontalDpi="1200" verticalDpi="1200" r:id="rId4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scale="94" orientation="portrait" useFirstPageNumber="1" horizontalDpi="1200" verticalDpi="1200" r:id="rId5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6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0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3" width="4.7109375" style="6" customWidth="1"/>
    <col min="4" max="4" width="11.85546875" style="6" customWidth="1"/>
    <col min="5" max="5" width="4.7109375" style="6" customWidth="1"/>
    <col min="6" max="6" width="13.42578125" style="6" customWidth="1"/>
    <col min="7" max="7" width="5.28515625" style="6" customWidth="1"/>
    <col min="8" max="8" width="14.5703125" style="6" customWidth="1"/>
    <col min="9" max="9" width="4.7109375" style="6" customWidth="1"/>
    <col min="10" max="10" width="14.5703125" style="6" customWidth="1"/>
    <col min="11" max="11" width="4.85546875" style="6" customWidth="1"/>
    <col min="12" max="12" width="9.140625" style="6"/>
    <col min="13" max="13" width="2.7109375" style="6" customWidth="1"/>
    <col min="14" max="14" width="8.7109375" style="677" hidden="1" customWidth="1"/>
    <col min="15" max="15" width="2.7109375" style="677" hidden="1" customWidth="1"/>
    <col min="16" max="16" width="9.85546875" style="677" hidden="1" customWidth="1"/>
    <col min="17" max="17" width="2.7109375" style="677" hidden="1" customWidth="1"/>
    <col min="18" max="18" width="8.7109375" style="677" hidden="1" customWidth="1"/>
    <col min="19" max="19" width="2.7109375" style="677" hidden="1" customWidth="1"/>
    <col min="20" max="20" width="10.7109375" style="677" hidden="1" customWidth="1"/>
    <col min="21" max="21" width="3.7109375" style="677" hidden="1" customWidth="1"/>
    <col min="22" max="22" width="8.7109375" style="338" customWidth="1"/>
    <col min="23" max="23" width="11.5703125" style="338" bestFit="1" customWidth="1"/>
    <col min="24" max="24" width="9.28515625" style="6" bestFit="1" customWidth="1"/>
    <col min="25" max="16384" width="9.140625" style="6"/>
  </cols>
  <sheetData>
    <row r="1" spans="2:25" ht="28.5" customHeight="1" x14ac:dyDescent="0.25"/>
    <row r="2" spans="2:25" ht="18" customHeight="1" x14ac:dyDescent="0.25">
      <c r="B2" s="6" t="s">
        <v>71</v>
      </c>
      <c r="V2" s="505"/>
      <c r="W2" s="505"/>
      <c r="X2" s="11"/>
      <c r="Y2" s="11"/>
    </row>
    <row r="3" spans="2:25" ht="18" customHeight="1" x14ac:dyDescent="0.25">
      <c r="C3" s="11"/>
      <c r="D3" s="11"/>
      <c r="E3" s="47"/>
      <c r="F3" s="47"/>
      <c r="G3" s="47"/>
      <c r="H3" s="548" t="s">
        <v>536</v>
      </c>
      <c r="I3" s="548"/>
      <c r="J3" s="548"/>
      <c r="T3" s="697"/>
      <c r="U3" s="697"/>
      <c r="V3" s="515"/>
      <c r="W3" s="505"/>
      <c r="X3" s="11"/>
      <c r="Y3" s="11"/>
    </row>
    <row r="4" spans="2:25" ht="5.0999999999999996" customHeight="1" x14ac:dyDescent="0.25">
      <c r="C4" s="11"/>
      <c r="D4" s="11"/>
      <c r="E4" s="47"/>
      <c r="F4" s="47"/>
      <c r="G4" s="47"/>
      <c r="H4" s="239"/>
      <c r="I4" s="239"/>
      <c r="J4" s="239"/>
      <c r="T4" s="697"/>
      <c r="U4" s="697"/>
      <c r="V4" s="515"/>
      <c r="W4" s="505"/>
      <c r="X4" s="11"/>
      <c r="Y4" s="11"/>
    </row>
    <row r="5" spans="2:25" ht="30" customHeight="1" x14ac:dyDescent="0.25">
      <c r="C5" s="143"/>
      <c r="D5" s="143" t="s">
        <v>534</v>
      </c>
      <c r="E5" s="144" t="s">
        <v>269</v>
      </c>
      <c r="F5" s="143" t="s">
        <v>535</v>
      </c>
      <c r="G5" s="143" t="s">
        <v>532</v>
      </c>
      <c r="H5" s="142" t="s">
        <v>679</v>
      </c>
      <c r="I5" s="142" t="s">
        <v>532</v>
      </c>
      <c r="J5" s="142" t="s">
        <v>435</v>
      </c>
      <c r="N5" s="680" t="s">
        <v>534</v>
      </c>
      <c r="P5" s="680" t="s">
        <v>535</v>
      </c>
      <c r="R5" s="690" t="s">
        <v>143</v>
      </c>
      <c r="T5" s="690" t="s">
        <v>435</v>
      </c>
      <c r="V5" s="505"/>
      <c r="Y5" s="11"/>
    </row>
    <row r="6" spans="2:25" ht="5.0999999999999996" customHeight="1" x14ac:dyDescent="0.25">
      <c r="C6" s="15"/>
      <c r="D6" s="15"/>
      <c r="E6" s="48"/>
      <c r="F6" s="15"/>
      <c r="G6" s="15"/>
      <c r="H6" s="141"/>
      <c r="I6" s="141"/>
      <c r="J6" s="141"/>
      <c r="V6" s="505"/>
      <c r="Y6" s="11"/>
    </row>
    <row r="7" spans="2:25" ht="18" customHeight="1" x14ac:dyDescent="0.25">
      <c r="C7" s="77" t="s">
        <v>509</v>
      </c>
      <c r="D7" s="342">
        <f>SUM(N7+P7+R7+T7)</f>
        <v>30000</v>
      </c>
      <c r="E7" s="339"/>
      <c r="F7" s="339"/>
      <c r="G7" s="339"/>
      <c r="H7" s="339">
        <f>R7</f>
        <v>30000</v>
      </c>
      <c r="I7" s="339"/>
      <c r="J7" s="339"/>
      <c r="N7" s="680"/>
      <c r="O7" s="683"/>
      <c r="P7" s="680"/>
      <c r="R7" s="680">
        <v>30000</v>
      </c>
      <c r="T7" s="680"/>
      <c r="U7" s="682" t="s">
        <v>1057</v>
      </c>
      <c r="V7" s="505"/>
      <c r="Y7" s="11"/>
    </row>
    <row r="8" spans="2:25" ht="17.100000000000001" customHeight="1" x14ac:dyDescent="0.25">
      <c r="C8" s="77" t="s">
        <v>510</v>
      </c>
      <c r="D8" s="342">
        <f t="shared" ref="D8:D18" si="0">SUM(N8+P8+R8+T8)</f>
        <v>-18500</v>
      </c>
      <c r="E8" s="339"/>
      <c r="F8" s="339"/>
      <c r="G8" s="339"/>
      <c r="H8" s="339"/>
      <c r="I8" s="339"/>
      <c r="J8" s="339"/>
      <c r="N8" s="680">
        <v>-18500</v>
      </c>
      <c r="O8" s="698"/>
      <c r="P8" s="680"/>
      <c r="R8" s="680"/>
      <c r="T8" s="680"/>
      <c r="V8" s="505"/>
      <c r="Y8" s="11"/>
    </row>
    <row r="9" spans="2:25" ht="17.100000000000001" customHeight="1" x14ac:dyDescent="0.25">
      <c r="C9" s="77"/>
      <c r="D9" s="342">
        <f t="shared" si="0"/>
        <v>18500</v>
      </c>
      <c r="E9" s="339"/>
      <c r="F9" s="339"/>
      <c r="G9" s="339"/>
      <c r="H9" s="339"/>
      <c r="I9" s="339"/>
      <c r="J9" s="339"/>
      <c r="N9" s="680">
        <v>18500</v>
      </c>
      <c r="P9" s="680"/>
      <c r="R9" s="680"/>
      <c r="T9" s="680"/>
      <c r="V9" s="505"/>
      <c r="Y9" s="11"/>
    </row>
    <row r="10" spans="2:25" ht="17.100000000000001" customHeight="1" x14ac:dyDescent="0.25">
      <c r="C10" s="77" t="s">
        <v>511</v>
      </c>
      <c r="D10" s="342">
        <f t="shared" si="0"/>
        <v>2750</v>
      </c>
      <c r="E10" s="341"/>
      <c r="F10" s="340">
        <f>P10</f>
        <v>2750</v>
      </c>
      <c r="G10" s="339"/>
      <c r="H10" s="339"/>
      <c r="I10" s="339"/>
      <c r="J10" s="339"/>
      <c r="N10" s="680"/>
      <c r="P10" s="680">
        <v>2750</v>
      </c>
      <c r="R10" s="680"/>
      <c r="T10" s="680"/>
      <c r="V10" s="505"/>
      <c r="Y10" s="11"/>
    </row>
    <row r="11" spans="2:25" ht="17.100000000000001" customHeight="1" x14ac:dyDescent="0.25">
      <c r="C11" s="47" t="s">
        <v>517</v>
      </c>
      <c r="D11" s="342">
        <f t="shared" si="0"/>
        <v>-2750</v>
      </c>
      <c r="E11" s="341"/>
      <c r="F11" s="339"/>
      <c r="G11" s="339"/>
      <c r="H11" s="339"/>
      <c r="I11" s="339"/>
      <c r="J11" s="340">
        <f>T11</f>
        <v>-2750</v>
      </c>
      <c r="N11" s="680"/>
      <c r="O11" s="698"/>
      <c r="P11" s="680"/>
      <c r="R11" s="680"/>
      <c r="T11" s="680">
        <v>-2750</v>
      </c>
      <c r="V11" s="505"/>
      <c r="Y11" s="11"/>
    </row>
    <row r="12" spans="2:25" ht="17.100000000000001" customHeight="1" x14ac:dyDescent="0.25">
      <c r="C12" s="47" t="s">
        <v>527</v>
      </c>
      <c r="D12" s="342">
        <f t="shared" si="0"/>
        <v>-800</v>
      </c>
      <c r="E12" s="341"/>
      <c r="F12" s="339"/>
      <c r="G12" s="339"/>
      <c r="H12" s="339"/>
      <c r="I12" s="339"/>
      <c r="J12" s="340">
        <f t="shared" ref="J12:J18" si="1">T12</f>
        <v>-800</v>
      </c>
      <c r="N12" s="680"/>
      <c r="O12" s="698"/>
      <c r="P12" s="680"/>
      <c r="R12" s="680"/>
      <c r="T12" s="680">
        <v>-800</v>
      </c>
      <c r="V12" s="505"/>
      <c r="Y12" s="11"/>
    </row>
    <row r="13" spans="2:25" ht="17.100000000000001" customHeight="1" x14ac:dyDescent="0.25">
      <c r="C13" s="47" t="s">
        <v>528</v>
      </c>
      <c r="D13" s="342">
        <f t="shared" si="0"/>
        <v>3910</v>
      </c>
      <c r="E13" s="341"/>
      <c r="F13" s="339"/>
      <c r="G13" s="339"/>
      <c r="H13" s="339"/>
      <c r="I13" s="339"/>
      <c r="J13" s="340">
        <f t="shared" si="1"/>
        <v>3910</v>
      </c>
      <c r="N13" s="680"/>
      <c r="O13" s="698"/>
      <c r="P13" s="680"/>
      <c r="R13" s="680"/>
      <c r="T13" s="680">
        <v>3910</v>
      </c>
      <c r="V13" s="505"/>
      <c r="Y13" s="11"/>
    </row>
    <row r="14" spans="2:25" ht="17.100000000000001" customHeight="1" x14ac:dyDescent="0.25">
      <c r="C14" s="47" t="s">
        <v>556</v>
      </c>
      <c r="D14" s="342">
        <f t="shared" si="0"/>
        <v>-1100</v>
      </c>
      <c r="E14" s="341"/>
      <c r="F14" s="339"/>
      <c r="G14" s="339"/>
      <c r="H14" s="339"/>
      <c r="I14" s="339"/>
      <c r="J14" s="340">
        <f t="shared" si="1"/>
        <v>-1100</v>
      </c>
      <c r="N14" s="680"/>
      <c r="O14" s="698"/>
      <c r="P14" s="680"/>
      <c r="R14" s="680"/>
      <c r="T14" s="680">
        <v>-1100</v>
      </c>
      <c r="V14" s="505"/>
      <c r="Y14" s="11"/>
    </row>
    <row r="15" spans="2:25" ht="17.100000000000001" customHeight="1" x14ac:dyDescent="0.25">
      <c r="C15" s="47" t="s">
        <v>557</v>
      </c>
      <c r="D15" s="342">
        <f>SUM(N15+P15+R15+T15)</f>
        <v>-650</v>
      </c>
      <c r="E15" s="341"/>
      <c r="F15" s="339"/>
      <c r="G15" s="339"/>
      <c r="H15" s="339"/>
      <c r="I15" s="339"/>
      <c r="J15" s="340">
        <f>T15</f>
        <v>-650</v>
      </c>
      <c r="N15" s="680"/>
      <c r="O15" s="698"/>
      <c r="P15" s="680"/>
      <c r="R15" s="680"/>
      <c r="T15" s="680">
        <v>-650</v>
      </c>
      <c r="V15" s="505"/>
      <c r="Y15" s="11"/>
    </row>
    <row r="16" spans="2:25" ht="17.100000000000001" customHeight="1" x14ac:dyDescent="0.25">
      <c r="C16" s="47" t="s">
        <v>37</v>
      </c>
      <c r="D16" s="342">
        <f t="shared" si="0"/>
        <v>-1900</v>
      </c>
      <c r="E16" s="341"/>
      <c r="F16" s="340">
        <f>P16</f>
        <v>-1900</v>
      </c>
      <c r="G16" s="339"/>
      <c r="H16" s="339"/>
      <c r="I16" s="339"/>
      <c r="J16" s="340"/>
      <c r="N16" s="680"/>
      <c r="O16" s="698"/>
      <c r="P16" s="680">
        <v>-1900</v>
      </c>
      <c r="R16" s="680"/>
      <c r="T16" s="680"/>
      <c r="V16" s="505"/>
      <c r="Y16" s="11"/>
    </row>
    <row r="17" spans="2:25" ht="17.100000000000001" customHeight="1" x14ac:dyDescent="0.25">
      <c r="C17" s="47" t="s">
        <v>38</v>
      </c>
      <c r="D17" s="342">
        <f t="shared" si="0"/>
        <v>1050</v>
      </c>
      <c r="E17" s="339"/>
      <c r="F17" s="339"/>
      <c r="G17" s="339"/>
      <c r="H17" s="339"/>
      <c r="I17" s="339"/>
      <c r="J17" s="340">
        <f t="shared" si="1"/>
        <v>1050</v>
      </c>
      <c r="N17" s="680"/>
      <c r="P17" s="680"/>
      <c r="R17" s="680"/>
      <c r="T17" s="680">
        <v>1050</v>
      </c>
      <c r="V17" s="505"/>
      <c r="W17" s="505"/>
      <c r="X17" s="11"/>
      <c r="Y17" s="11"/>
    </row>
    <row r="18" spans="2:25" ht="17.100000000000001" customHeight="1" x14ac:dyDescent="0.25">
      <c r="C18" s="47" t="s">
        <v>46</v>
      </c>
      <c r="D18" s="342">
        <f t="shared" si="0"/>
        <v>-600</v>
      </c>
      <c r="E18" s="339"/>
      <c r="F18" s="339"/>
      <c r="G18" s="339"/>
      <c r="H18" s="339"/>
      <c r="I18" s="339"/>
      <c r="J18" s="340">
        <f t="shared" si="1"/>
        <v>-600</v>
      </c>
      <c r="N18" s="680"/>
      <c r="P18" s="680"/>
      <c r="R18" s="680"/>
      <c r="T18" s="680">
        <v>-600</v>
      </c>
    </row>
    <row r="19" spans="2:25" x14ac:dyDescent="0.25">
      <c r="F19" s="165"/>
      <c r="H19" s="92"/>
      <c r="J19" s="166"/>
    </row>
    <row r="21" spans="2:25" s="76" customFormat="1" ht="18" customHeight="1" x14ac:dyDescent="0.25">
      <c r="B21" s="76" t="s">
        <v>76</v>
      </c>
      <c r="N21" s="677"/>
      <c r="O21" s="677"/>
      <c r="P21" s="677"/>
      <c r="Q21" s="677"/>
      <c r="R21" s="677"/>
      <c r="S21" s="677"/>
      <c r="T21" s="677"/>
      <c r="U21" s="677"/>
      <c r="V21" s="519"/>
      <c r="W21" s="519"/>
    </row>
    <row r="22" spans="2:25" s="76" customFormat="1" ht="18" customHeight="1" x14ac:dyDescent="0.25">
      <c r="B22" s="112" t="s">
        <v>539</v>
      </c>
      <c r="C22" s="113"/>
      <c r="D22" s="113"/>
      <c r="E22" s="114"/>
      <c r="F22" s="114"/>
      <c r="G22" s="114"/>
      <c r="H22" s="574" t="s">
        <v>536</v>
      </c>
      <c r="I22" s="574"/>
      <c r="J22" s="574"/>
      <c r="N22" s="677"/>
      <c r="O22" s="677"/>
      <c r="P22" s="677"/>
      <c r="Q22" s="677"/>
      <c r="R22" s="677"/>
      <c r="S22" s="677"/>
      <c r="T22" s="677"/>
      <c r="U22" s="677"/>
      <c r="V22" s="519"/>
      <c r="W22" s="519"/>
    </row>
    <row r="23" spans="2:25" s="76" customFormat="1" ht="5.0999999999999996" customHeight="1" x14ac:dyDescent="0.25">
      <c r="B23" s="112"/>
      <c r="C23" s="113"/>
      <c r="D23" s="113"/>
      <c r="E23" s="114"/>
      <c r="F23" s="114"/>
      <c r="G23" s="114"/>
      <c r="H23" s="241"/>
      <c r="I23" s="241"/>
      <c r="J23" s="241"/>
      <c r="N23" s="677"/>
      <c r="O23" s="677"/>
      <c r="P23" s="677"/>
      <c r="Q23" s="677"/>
      <c r="R23" s="677"/>
      <c r="S23" s="677"/>
      <c r="T23" s="677"/>
      <c r="U23" s="677"/>
      <c r="V23" s="519"/>
      <c r="W23" s="519"/>
    </row>
    <row r="24" spans="2:25" s="76" customFormat="1" ht="30" customHeight="1" x14ac:dyDescent="0.25">
      <c r="C24" s="147"/>
      <c r="D24" s="147" t="s">
        <v>534</v>
      </c>
      <c r="E24" s="143" t="s">
        <v>269</v>
      </c>
      <c r="F24" s="143" t="s">
        <v>535</v>
      </c>
      <c r="G24" s="143" t="s">
        <v>532</v>
      </c>
      <c r="H24" s="167" t="s">
        <v>679</v>
      </c>
      <c r="I24" s="167" t="s">
        <v>532</v>
      </c>
      <c r="J24" s="167" t="s">
        <v>435</v>
      </c>
      <c r="N24" s="680" t="s">
        <v>534</v>
      </c>
      <c r="O24" s="677"/>
      <c r="P24" s="680" t="s">
        <v>535</v>
      </c>
      <c r="Q24" s="677"/>
      <c r="R24" s="690" t="s">
        <v>143</v>
      </c>
      <c r="S24" s="677"/>
      <c r="T24" s="690" t="s">
        <v>435</v>
      </c>
      <c r="U24" s="677"/>
      <c r="V24" s="518"/>
      <c r="W24" s="519"/>
    </row>
    <row r="25" spans="2:25" s="76" customFormat="1" ht="18" customHeight="1" x14ac:dyDescent="0.25">
      <c r="C25" s="115" t="s">
        <v>509</v>
      </c>
      <c r="D25" s="386">
        <f>SUM(N25+P25+R25+T25)</f>
        <v>875000</v>
      </c>
      <c r="E25" s="342"/>
      <c r="F25" s="342"/>
      <c r="G25" s="342"/>
      <c r="H25" s="342"/>
      <c r="I25" s="342"/>
      <c r="J25" s="342"/>
      <c r="N25" s="680">
        <v>875000</v>
      </c>
      <c r="O25" s="692"/>
      <c r="P25" s="680"/>
      <c r="Q25" s="677"/>
      <c r="R25" s="680"/>
      <c r="S25" s="677"/>
      <c r="T25" s="680"/>
      <c r="U25" s="682" t="s">
        <v>1057</v>
      </c>
      <c r="V25" s="518"/>
      <c r="W25" s="519"/>
    </row>
    <row r="26" spans="2:25" s="76" customFormat="1" ht="17.100000000000001" customHeight="1" x14ac:dyDescent="0.25">
      <c r="C26" s="115"/>
      <c r="D26" s="386">
        <f t="shared" ref="D26:D32" si="2">SUM(N26+P26+R26+T26)</f>
        <v>-875000</v>
      </c>
      <c r="E26" s="342"/>
      <c r="F26" s="342"/>
      <c r="G26" s="342"/>
      <c r="H26" s="342"/>
      <c r="I26" s="342"/>
      <c r="J26" s="342"/>
      <c r="N26" s="680">
        <v>-875000</v>
      </c>
      <c r="O26" s="692"/>
      <c r="P26" s="680"/>
      <c r="Q26" s="677"/>
      <c r="R26" s="680"/>
      <c r="S26" s="677"/>
      <c r="T26" s="680"/>
      <c r="U26" s="677"/>
      <c r="V26" s="518"/>
      <c r="W26" s="519"/>
    </row>
    <row r="27" spans="2:25" s="76" customFormat="1" ht="17.100000000000001" customHeight="1" x14ac:dyDescent="0.25">
      <c r="C27" s="115" t="s">
        <v>510</v>
      </c>
      <c r="D27" s="386">
        <f t="shared" si="2"/>
        <v>125000</v>
      </c>
      <c r="E27" s="342"/>
      <c r="F27" s="342"/>
      <c r="G27" s="342"/>
      <c r="H27" s="342">
        <f>R27</f>
        <v>125000</v>
      </c>
      <c r="I27" s="342"/>
      <c r="J27" s="342"/>
      <c r="N27" s="680"/>
      <c r="O27" s="698"/>
      <c r="P27" s="680"/>
      <c r="Q27" s="677"/>
      <c r="R27" s="680">
        <v>125000</v>
      </c>
      <c r="S27" s="677"/>
      <c r="T27" s="680"/>
      <c r="U27" s="677"/>
      <c r="V27" s="518"/>
      <c r="W27" s="519"/>
    </row>
    <row r="28" spans="2:25" s="76" customFormat="1" ht="17.100000000000001" customHeight="1" x14ac:dyDescent="0.25">
      <c r="C28" s="115" t="s">
        <v>511</v>
      </c>
      <c r="D28" s="387">
        <f t="shared" si="2"/>
        <v>86000</v>
      </c>
      <c r="E28" s="342"/>
      <c r="F28" s="342">
        <f>P28</f>
        <v>86000</v>
      </c>
      <c r="G28" s="342"/>
      <c r="H28" s="342"/>
      <c r="I28" s="342"/>
      <c r="J28" s="342"/>
      <c r="N28" s="680"/>
      <c r="O28" s="698"/>
      <c r="P28" s="680">
        <v>86000</v>
      </c>
      <c r="Q28" s="677"/>
      <c r="R28" s="680"/>
      <c r="S28" s="677"/>
      <c r="T28" s="680"/>
      <c r="U28" s="677"/>
      <c r="V28" s="518"/>
      <c r="W28" s="519"/>
    </row>
    <row r="29" spans="2:25" s="76" customFormat="1" ht="17.100000000000001" customHeight="1" x14ac:dyDescent="0.25">
      <c r="C29" s="115" t="s">
        <v>517</v>
      </c>
      <c r="D29" s="387">
        <f t="shared" si="2"/>
        <v>10400</v>
      </c>
      <c r="E29" s="342"/>
      <c r="F29" s="342"/>
      <c r="G29" s="342"/>
      <c r="H29" s="342"/>
      <c r="I29" s="342"/>
      <c r="J29" s="342"/>
      <c r="N29" s="680">
        <v>10400</v>
      </c>
      <c r="O29" s="698"/>
      <c r="P29" s="680"/>
      <c r="Q29" s="677"/>
      <c r="R29" s="680"/>
      <c r="S29" s="677"/>
      <c r="T29" s="680"/>
      <c r="U29" s="677"/>
      <c r="V29" s="518"/>
      <c r="W29" s="519"/>
    </row>
    <row r="30" spans="2:25" s="76" customFormat="1" ht="17.100000000000001" customHeight="1" x14ac:dyDescent="0.25">
      <c r="C30" s="115"/>
      <c r="D30" s="387">
        <f t="shared" si="2"/>
        <v>-10400</v>
      </c>
      <c r="E30" s="342"/>
      <c r="F30" s="342"/>
      <c r="G30" s="342"/>
      <c r="H30" s="342"/>
      <c r="I30" s="342"/>
      <c r="J30" s="342"/>
      <c r="N30" s="680">
        <v>-10400</v>
      </c>
      <c r="O30" s="692"/>
      <c r="P30" s="680"/>
      <c r="Q30" s="677"/>
      <c r="R30" s="680"/>
      <c r="S30" s="677"/>
      <c r="T30" s="680"/>
      <c r="U30" s="677"/>
      <c r="V30" s="518"/>
      <c r="W30" s="519"/>
    </row>
    <row r="31" spans="2:25" s="76" customFormat="1" ht="17.100000000000001" customHeight="1" x14ac:dyDescent="0.25">
      <c r="C31" s="115" t="s">
        <v>527</v>
      </c>
      <c r="D31" s="387">
        <f t="shared" si="2"/>
        <v>-36250</v>
      </c>
      <c r="E31" s="342"/>
      <c r="F31" s="342"/>
      <c r="G31" s="342"/>
      <c r="H31" s="342"/>
      <c r="I31" s="342"/>
      <c r="J31" s="342">
        <f>T31</f>
        <v>-36250</v>
      </c>
      <c r="N31" s="680"/>
      <c r="O31" s="692"/>
      <c r="P31" s="680"/>
      <c r="Q31" s="677"/>
      <c r="R31" s="680"/>
      <c r="S31" s="677"/>
      <c r="T31" s="680">
        <v>-36250</v>
      </c>
      <c r="U31" s="677"/>
      <c r="V31" s="518"/>
      <c r="W31" s="519"/>
    </row>
    <row r="32" spans="2:25" s="76" customFormat="1" ht="17.100000000000001" customHeight="1" x14ac:dyDescent="0.25">
      <c r="C32" s="115" t="s">
        <v>528</v>
      </c>
      <c r="D32" s="387">
        <f t="shared" si="2"/>
        <v>-5000</v>
      </c>
      <c r="E32" s="342"/>
      <c r="F32" s="342"/>
      <c r="G32" s="342"/>
      <c r="H32" s="342"/>
      <c r="I32" s="342"/>
      <c r="J32" s="342">
        <f>T32</f>
        <v>-5000</v>
      </c>
      <c r="N32" s="680"/>
      <c r="O32" s="692"/>
      <c r="P32" s="680"/>
      <c r="Q32" s="677"/>
      <c r="R32" s="680"/>
      <c r="S32" s="677"/>
      <c r="T32" s="680">
        <v>-5000</v>
      </c>
      <c r="U32" s="677"/>
      <c r="V32" s="519"/>
      <c r="W32" s="519"/>
    </row>
    <row r="33" spans="2:23" s="76" customFormat="1" ht="9.9499999999999993" customHeight="1" x14ac:dyDescent="0.25">
      <c r="C33" s="115"/>
      <c r="D33" s="117"/>
      <c r="E33" s="116"/>
      <c r="F33" s="119"/>
      <c r="G33" s="119"/>
      <c r="H33" s="119"/>
      <c r="I33" s="119"/>
      <c r="J33" s="119"/>
      <c r="N33" s="677"/>
      <c r="O33" s="677"/>
      <c r="P33" s="677"/>
      <c r="Q33" s="677"/>
      <c r="R33" s="677"/>
      <c r="S33" s="677"/>
      <c r="T33" s="677"/>
      <c r="U33" s="677"/>
      <c r="V33" s="518"/>
      <c r="W33" s="518"/>
    </row>
    <row r="34" spans="2:23" s="76" customFormat="1" ht="17.100000000000001" customHeight="1" x14ac:dyDescent="0.25">
      <c r="B34" s="112" t="s">
        <v>540</v>
      </c>
      <c r="C34" s="76" t="s">
        <v>581</v>
      </c>
      <c r="D34" s="118" t="s">
        <v>40</v>
      </c>
      <c r="F34" s="123"/>
      <c r="G34" s="123"/>
      <c r="H34" s="123"/>
      <c r="I34" s="123"/>
      <c r="J34" s="123"/>
      <c r="N34" s="677"/>
      <c r="O34" s="677"/>
      <c r="P34" s="677"/>
      <c r="Q34" s="677"/>
      <c r="R34" s="677"/>
      <c r="S34" s="677"/>
      <c r="T34" s="677"/>
      <c r="U34" s="677"/>
      <c r="V34" s="518"/>
      <c r="W34" s="518"/>
    </row>
    <row r="35" spans="2:23" s="76" customFormat="1" ht="17.100000000000001" customHeight="1" x14ac:dyDescent="0.25">
      <c r="C35" s="76" t="s">
        <v>39</v>
      </c>
      <c r="D35" s="118" t="s">
        <v>41</v>
      </c>
      <c r="F35" s="123"/>
      <c r="G35" s="123"/>
      <c r="H35" s="123"/>
      <c r="I35" s="123"/>
      <c r="J35" s="123"/>
      <c r="N35" s="677"/>
      <c r="O35" s="677"/>
      <c r="P35" s="677"/>
      <c r="Q35" s="677"/>
      <c r="R35" s="677"/>
      <c r="S35" s="677"/>
      <c r="T35" s="677"/>
      <c r="U35" s="677"/>
      <c r="V35" s="518"/>
      <c r="W35" s="518"/>
    </row>
    <row r="36" spans="2:23" s="76" customFormat="1" ht="17.100000000000001" customHeight="1" x14ac:dyDescent="0.25">
      <c r="C36" s="76" t="s">
        <v>582</v>
      </c>
      <c r="D36" s="118" t="s">
        <v>40</v>
      </c>
      <c r="F36" s="123"/>
      <c r="G36" s="123"/>
      <c r="H36" s="123"/>
      <c r="I36" s="123"/>
      <c r="J36" s="123"/>
      <c r="N36" s="677"/>
      <c r="O36" s="677"/>
      <c r="P36" s="677"/>
      <c r="Q36" s="677"/>
      <c r="R36" s="677"/>
      <c r="S36" s="677"/>
      <c r="T36" s="677"/>
      <c r="U36" s="677"/>
      <c r="V36" s="518"/>
      <c r="W36" s="518"/>
    </row>
    <row r="37" spans="2:23" s="76" customFormat="1" ht="17.100000000000001" customHeight="1" x14ac:dyDescent="0.25">
      <c r="C37" s="76" t="s">
        <v>531</v>
      </c>
      <c r="D37" s="118" t="s">
        <v>42</v>
      </c>
      <c r="F37" s="123"/>
      <c r="G37" s="123"/>
      <c r="H37" s="123"/>
      <c r="I37" s="123"/>
      <c r="J37" s="123"/>
      <c r="N37" s="677"/>
      <c r="O37" s="677"/>
      <c r="P37" s="677"/>
      <c r="Q37" s="677"/>
      <c r="R37" s="677"/>
      <c r="S37" s="677"/>
      <c r="T37" s="677"/>
      <c r="U37" s="677"/>
      <c r="V37" s="518"/>
      <c r="W37" s="518"/>
    </row>
    <row r="38" spans="2:23" s="76" customFormat="1" ht="17.100000000000001" customHeight="1" x14ac:dyDescent="0.25">
      <c r="C38" s="76" t="s">
        <v>583</v>
      </c>
      <c r="D38" s="118" t="s">
        <v>42</v>
      </c>
      <c r="F38" s="123"/>
      <c r="G38" s="123"/>
      <c r="H38" s="123"/>
      <c r="I38" s="123"/>
      <c r="J38" s="123"/>
      <c r="N38" s="677"/>
      <c r="O38" s="677"/>
      <c r="P38" s="677"/>
      <c r="Q38" s="677"/>
      <c r="R38" s="677"/>
      <c r="S38" s="677"/>
      <c r="T38" s="677"/>
      <c r="U38" s="677"/>
      <c r="V38" s="518"/>
      <c r="W38" s="518"/>
    </row>
    <row r="39" spans="2:23" s="76" customFormat="1" ht="17.100000000000001" customHeight="1" x14ac:dyDescent="0.25">
      <c r="C39" s="76" t="s">
        <v>584</v>
      </c>
      <c r="D39" s="118" t="s">
        <v>41</v>
      </c>
      <c r="F39" s="123"/>
      <c r="G39" s="123"/>
      <c r="H39" s="123"/>
      <c r="I39" s="123"/>
      <c r="J39" s="123"/>
      <c r="N39" s="677"/>
      <c r="O39" s="677"/>
      <c r="P39" s="677"/>
      <c r="Q39" s="677"/>
      <c r="R39" s="677"/>
      <c r="S39" s="677"/>
      <c r="T39" s="677"/>
      <c r="U39" s="677"/>
      <c r="V39" s="518"/>
      <c r="W39" s="518"/>
    </row>
    <row r="40" spans="2:23" s="76" customFormat="1" ht="28.5" customHeight="1" x14ac:dyDescent="0.25">
      <c r="N40" s="677"/>
      <c r="O40" s="677"/>
      <c r="P40" s="677"/>
      <c r="Q40" s="677"/>
      <c r="R40" s="677"/>
      <c r="S40" s="677"/>
      <c r="T40" s="677"/>
      <c r="U40" s="677"/>
      <c r="V40" s="518"/>
      <c r="W40" s="518"/>
    </row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15">
      <selection activeCell="B43" sqref="B43"/>
      <pageMargins left="1" right="0.7" top="0.85" bottom="0.8" header="0.5" footer="0.35"/>
      <printOptions horizontalCentered="1"/>
      <pageSetup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34">
      <selection activeCell="P40" sqref="P40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28">
      <selection activeCell="D48" sqref="D48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1" right="0.7" top="0.85" bottom="0.8" header="0.5" footer="0.35"/>
      <printOptions horizontalCentered="1"/>
      <pageSetup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2">
    <mergeCell ref="H3:J3"/>
    <mergeCell ref="H22:J22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1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76" customWidth="1"/>
    <col min="2" max="3" width="4.7109375" style="76" customWidth="1"/>
    <col min="4" max="4" width="12.42578125" style="76" customWidth="1"/>
    <col min="5" max="5" width="4.7109375" style="76" customWidth="1"/>
    <col min="6" max="6" width="13.42578125" style="76" customWidth="1"/>
    <col min="7" max="7" width="5.28515625" style="76" customWidth="1"/>
    <col min="8" max="8" width="14.5703125" style="76" customWidth="1"/>
    <col min="9" max="9" width="4.7109375" style="76" customWidth="1"/>
    <col min="10" max="10" width="14.5703125" style="76" customWidth="1"/>
    <col min="11" max="11" width="4.5703125" style="76" customWidth="1"/>
    <col min="12" max="12" width="9.140625" style="76"/>
    <col min="13" max="13" width="2.7109375" style="76" customWidth="1"/>
    <col min="14" max="14" width="9.5703125" style="677" hidden="1" customWidth="1"/>
    <col min="15" max="15" width="2.7109375" style="677" hidden="1" customWidth="1"/>
    <col min="16" max="16" width="10" style="677" hidden="1" customWidth="1"/>
    <col min="17" max="17" width="2.7109375" style="677" hidden="1" customWidth="1"/>
    <col min="18" max="18" width="8.7109375" style="677" hidden="1" customWidth="1"/>
    <col min="19" max="19" width="2.7109375" style="677" hidden="1" customWidth="1"/>
    <col min="20" max="20" width="10.5703125" style="677" hidden="1" customWidth="1"/>
    <col min="21" max="21" width="2.7109375" style="677" hidden="1" customWidth="1"/>
    <col min="22" max="22" width="9.85546875" style="518" bestFit="1" customWidth="1"/>
    <col min="23" max="23" width="9.140625" style="518"/>
    <col min="24" max="16384" width="9.140625" style="76"/>
  </cols>
  <sheetData>
    <row r="1" spans="2:23" ht="28.5" customHeight="1" x14ac:dyDescent="0.25"/>
    <row r="2" spans="2:23" ht="18" customHeight="1" x14ac:dyDescent="0.25">
      <c r="B2" s="76" t="s">
        <v>75</v>
      </c>
    </row>
    <row r="3" spans="2:23" ht="18" customHeight="1" x14ac:dyDescent="0.25">
      <c r="C3" s="112" t="s">
        <v>509</v>
      </c>
      <c r="D3" s="76" t="s">
        <v>320</v>
      </c>
    </row>
    <row r="4" spans="2:23" ht="5.0999999999999996" customHeight="1" x14ac:dyDescent="0.25"/>
    <row r="5" spans="2:23" ht="15.95" customHeight="1" x14ac:dyDescent="0.25">
      <c r="C5" s="112" t="s">
        <v>510</v>
      </c>
      <c r="D5" s="76" t="s">
        <v>684</v>
      </c>
    </row>
    <row r="6" spans="2:23" ht="15.95" customHeight="1" x14ac:dyDescent="0.25">
      <c r="D6" s="76" t="s">
        <v>685</v>
      </c>
    </row>
    <row r="7" spans="2:23" ht="5.0999999999999996" customHeight="1" x14ac:dyDescent="0.25">
      <c r="C7" s="112"/>
    </row>
    <row r="8" spans="2:23" ht="15.95" customHeight="1" x14ac:dyDescent="0.25">
      <c r="C8" s="112" t="s">
        <v>511</v>
      </c>
      <c r="D8" s="76" t="s">
        <v>687</v>
      </c>
    </row>
    <row r="9" spans="2:23" ht="15.95" customHeight="1" x14ac:dyDescent="0.25">
      <c r="C9" s="112"/>
      <c r="D9" s="76" t="s">
        <v>686</v>
      </c>
    </row>
    <row r="10" spans="2:23" ht="5.0999999999999996" customHeight="1" x14ac:dyDescent="0.25"/>
    <row r="11" spans="2:23" ht="15.95" customHeight="1" x14ac:dyDescent="0.25">
      <c r="C11" s="112" t="s">
        <v>517</v>
      </c>
      <c r="D11" s="76" t="s">
        <v>44</v>
      </c>
    </row>
    <row r="12" spans="2:23" ht="31.5" customHeight="1" x14ac:dyDescent="0.25">
      <c r="B12" s="76" t="s">
        <v>77</v>
      </c>
    </row>
    <row r="13" spans="2:23" ht="18" customHeight="1" x14ac:dyDescent="0.25">
      <c r="B13" s="112"/>
      <c r="C13" s="113"/>
      <c r="D13" s="113"/>
      <c r="E13" s="114"/>
      <c r="F13" s="114"/>
      <c r="G13" s="114"/>
      <c r="H13" s="574" t="s">
        <v>536</v>
      </c>
      <c r="I13" s="574"/>
      <c r="J13" s="574"/>
      <c r="V13" s="519"/>
      <c r="W13" s="519"/>
    </row>
    <row r="14" spans="2:23" ht="5.0999999999999996" customHeight="1" x14ac:dyDescent="0.25">
      <c r="B14" s="112"/>
      <c r="C14" s="113"/>
      <c r="D14" s="113"/>
      <c r="E14" s="114"/>
      <c r="F14" s="114"/>
      <c r="G14" s="114"/>
      <c r="H14" s="344"/>
      <c r="I14" s="323"/>
      <c r="J14" s="575" t="s">
        <v>435</v>
      </c>
      <c r="V14" s="519"/>
      <c r="W14" s="519"/>
    </row>
    <row r="15" spans="2:23" ht="30" customHeight="1" x14ac:dyDescent="0.25">
      <c r="C15" s="147"/>
      <c r="D15" s="147" t="s">
        <v>534</v>
      </c>
      <c r="E15" s="143" t="s">
        <v>269</v>
      </c>
      <c r="F15" s="143" t="s">
        <v>535</v>
      </c>
      <c r="G15" s="143" t="s">
        <v>532</v>
      </c>
      <c r="H15" s="167" t="s">
        <v>679</v>
      </c>
      <c r="I15" s="167" t="s">
        <v>532</v>
      </c>
      <c r="J15" s="576"/>
      <c r="N15" s="680" t="s">
        <v>534</v>
      </c>
      <c r="P15" s="680" t="s">
        <v>535</v>
      </c>
      <c r="R15" s="690" t="s">
        <v>143</v>
      </c>
      <c r="T15" s="690" t="s">
        <v>435</v>
      </c>
      <c r="V15" s="519"/>
      <c r="W15" s="519"/>
    </row>
    <row r="16" spans="2:23" ht="5.0999999999999996" customHeight="1" x14ac:dyDescent="0.25">
      <c r="C16" s="111"/>
      <c r="D16" s="111"/>
      <c r="E16" s="15"/>
      <c r="F16" s="15"/>
      <c r="G16" s="15"/>
      <c r="H16" s="343"/>
      <c r="I16" s="343"/>
      <c r="J16" s="343"/>
      <c r="V16" s="519"/>
      <c r="W16" s="519"/>
    </row>
    <row r="17" spans="2:23" ht="18" customHeight="1" x14ac:dyDescent="0.25">
      <c r="C17" s="115" t="s">
        <v>509</v>
      </c>
      <c r="D17" s="342">
        <f>SUM(N17+P17+R17+T17)</f>
        <v>75000</v>
      </c>
      <c r="E17" s="345"/>
      <c r="F17" s="345"/>
      <c r="G17" s="345"/>
      <c r="H17" s="345">
        <f>R17</f>
        <v>75000</v>
      </c>
      <c r="I17" s="345"/>
      <c r="J17" s="345"/>
      <c r="N17" s="680"/>
      <c r="P17" s="680"/>
      <c r="R17" s="680">
        <v>75000</v>
      </c>
      <c r="T17" s="680"/>
      <c r="U17" s="682" t="s">
        <v>1057</v>
      </c>
      <c r="V17" s="521"/>
      <c r="W17" s="519"/>
    </row>
    <row r="18" spans="2:23" ht="17.100000000000001" customHeight="1" x14ac:dyDescent="0.25">
      <c r="C18" s="115" t="s">
        <v>510</v>
      </c>
      <c r="D18" s="342">
        <f t="shared" ref="D18:D30" si="0">SUM(N18+P18+R18+T18)</f>
        <v>35000</v>
      </c>
      <c r="E18" s="345"/>
      <c r="F18" s="345">
        <f>P18</f>
        <v>35000</v>
      </c>
      <c r="G18" s="345"/>
      <c r="H18" s="345"/>
      <c r="I18" s="345"/>
      <c r="J18" s="345"/>
      <c r="N18" s="680"/>
      <c r="P18" s="680">
        <v>35000</v>
      </c>
      <c r="R18" s="680"/>
      <c r="T18" s="680"/>
      <c r="V18" s="520"/>
      <c r="W18" s="519"/>
    </row>
    <row r="19" spans="2:23" ht="17.100000000000001" customHeight="1" x14ac:dyDescent="0.25">
      <c r="C19" s="115" t="s">
        <v>511</v>
      </c>
      <c r="D19" s="342">
        <f t="shared" si="0"/>
        <v>-12000</v>
      </c>
      <c r="E19" s="345"/>
      <c r="F19" s="345"/>
      <c r="G19" s="345"/>
      <c r="H19" s="345"/>
      <c r="I19" s="345"/>
      <c r="J19" s="345"/>
      <c r="N19" s="680">
        <v>-12000</v>
      </c>
      <c r="P19" s="680"/>
      <c r="R19" s="680"/>
      <c r="T19" s="680"/>
      <c r="V19" s="520"/>
      <c r="W19" s="519"/>
    </row>
    <row r="20" spans="2:23" ht="17.100000000000001" customHeight="1" x14ac:dyDescent="0.25">
      <c r="C20" s="115"/>
      <c r="D20" s="342">
        <f t="shared" si="0"/>
        <v>12000</v>
      </c>
      <c r="E20" s="345"/>
      <c r="F20" s="345"/>
      <c r="G20" s="345"/>
      <c r="H20" s="345"/>
      <c r="I20" s="345"/>
      <c r="J20" s="345"/>
      <c r="N20" s="680">
        <v>12000</v>
      </c>
      <c r="P20" s="680"/>
      <c r="R20" s="680"/>
      <c r="T20" s="680"/>
      <c r="V20" s="520"/>
      <c r="W20" s="519"/>
    </row>
    <row r="21" spans="2:23" ht="17.100000000000001" customHeight="1" x14ac:dyDescent="0.25">
      <c r="C21" s="115" t="s">
        <v>517</v>
      </c>
      <c r="D21" s="342">
        <f t="shared" si="0"/>
        <v>-7800</v>
      </c>
      <c r="E21" s="345"/>
      <c r="F21" s="345"/>
      <c r="G21" s="345"/>
      <c r="H21" s="345"/>
      <c r="I21" s="345"/>
      <c r="J21" s="345"/>
      <c r="N21" s="680">
        <v>-7800</v>
      </c>
      <c r="P21" s="680"/>
      <c r="R21" s="680"/>
      <c r="T21" s="680"/>
      <c r="V21" s="520"/>
      <c r="W21" s="519"/>
    </row>
    <row r="22" spans="2:23" ht="17.100000000000001" customHeight="1" x14ac:dyDescent="0.25">
      <c r="C22" s="115"/>
      <c r="D22" s="342">
        <f t="shared" si="0"/>
        <v>7800</v>
      </c>
      <c r="E22" s="345"/>
      <c r="F22" s="345"/>
      <c r="G22" s="345"/>
      <c r="H22" s="345"/>
      <c r="I22" s="345"/>
      <c r="J22" s="345"/>
      <c r="N22" s="680">
        <v>7800</v>
      </c>
      <c r="P22" s="680"/>
      <c r="R22" s="680"/>
      <c r="T22" s="680"/>
      <c r="V22" s="520"/>
      <c r="W22" s="519"/>
    </row>
    <row r="23" spans="2:23" ht="17.100000000000001" customHeight="1" x14ac:dyDescent="0.25">
      <c r="C23" s="115" t="s">
        <v>527</v>
      </c>
      <c r="D23" s="342">
        <f t="shared" si="0"/>
        <v>6300</v>
      </c>
      <c r="E23" s="345"/>
      <c r="F23" s="345"/>
      <c r="G23" s="345"/>
      <c r="H23" s="345"/>
      <c r="I23" s="345"/>
      <c r="J23" s="345">
        <f>T23</f>
        <v>6300</v>
      </c>
      <c r="N23" s="680"/>
      <c r="P23" s="680"/>
      <c r="R23" s="680"/>
      <c r="T23" s="680">
        <v>6300</v>
      </c>
      <c r="V23" s="520"/>
      <c r="W23" s="519"/>
    </row>
    <row r="24" spans="2:23" ht="17.100000000000001" customHeight="1" x14ac:dyDescent="0.25">
      <c r="C24" s="115" t="s">
        <v>528</v>
      </c>
      <c r="D24" s="342">
        <f t="shared" si="0"/>
        <v>18750</v>
      </c>
      <c r="E24" s="345"/>
      <c r="F24" s="345"/>
      <c r="G24" s="345"/>
      <c r="H24" s="345"/>
      <c r="I24" s="345"/>
      <c r="J24" s="345">
        <f t="shared" ref="J24:J29" si="1">T24</f>
        <v>18750</v>
      </c>
      <c r="N24" s="680"/>
      <c r="P24" s="680"/>
      <c r="R24" s="680"/>
      <c r="T24" s="680">
        <v>18750</v>
      </c>
      <c r="V24" s="519"/>
      <c r="W24" s="519"/>
    </row>
    <row r="25" spans="2:23" ht="17.100000000000001" customHeight="1" x14ac:dyDescent="0.25">
      <c r="C25" s="115" t="s">
        <v>556</v>
      </c>
      <c r="D25" s="342">
        <f t="shared" si="0"/>
        <v>-9500</v>
      </c>
      <c r="E25" s="345"/>
      <c r="F25" s="345"/>
      <c r="G25" s="345"/>
      <c r="H25" s="345"/>
      <c r="I25" s="345"/>
      <c r="J25" s="345">
        <f t="shared" si="1"/>
        <v>-9500</v>
      </c>
      <c r="N25" s="680"/>
      <c r="P25" s="680"/>
      <c r="R25" s="680"/>
      <c r="T25" s="680">
        <v>-9500</v>
      </c>
      <c r="V25" s="519"/>
      <c r="W25" s="519"/>
    </row>
    <row r="26" spans="2:23" ht="17.100000000000001" customHeight="1" x14ac:dyDescent="0.25">
      <c r="C26" s="115" t="s">
        <v>557</v>
      </c>
      <c r="D26" s="342">
        <f t="shared" si="0"/>
        <v>-10200</v>
      </c>
      <c r="E26" s="345"/>
      <c r="F26" s="345"/>
      <c r="G26" s="345"/>
      <c r="H26" s="345"/>
      <c r="I26" s="345"/>
      <c r="J26" s="345"/>
      <c r="N26" s="680">
        <v>-10200</v>
      </c>
      <c r="P26" s="680"/>
      <c r="R26" s="680"/>
      <c r="T26" s="680"/>
      <c r="V26" s="519"/>
      <c r="W26" s="519"/>
    </row>
    <row r="27" spans="2:23" ht="17.100000000000001" customHeight="1" x14ac:dyDescent="0.25">
      <c r="C27" s="115"/>
      <c r="D27" s="342">
        <f t="shared" si="0"/>
        <v>10200</v>
      </c>
      <c r="E27" s="345"/>
      <c r="F27" s="345"/>
      <c r="G27" s="345"/>
      <c r="H27" s="345"/>
      <c r="I27" s="345"/>
      <c r="J27" s="345"/>
      <c r="N27" s="680">
        <v>10200</v>
      </c>
      <c r="P27" s="680"/>
      <c r="R27" s="680"/>
      <c r="T27" s="680"/>
      <c r="V27" s="519"/>
      <c r="W27" s="519"/>
    </row>
    <row r="28" spans="2:23" ht="17.100000000000001" customHeight="1" x14ac:dyDescent="0.25">
      <c r="C28" s="115" t="s">
        <v>37</v>
      </c>
      <c r="D28" s="342">
        <f t="shared" si="0"/>
        <v>1800</v>
      </c>
      <c r="E28" s="345"/>
      <c r="F28" s="345">
        <f>P28</f>
        <v>1800</v>
      </c>
      <c r="G28" s="345"/>
      <c r="H28" s="345"/>
      <c r="I28" s="345"/>
      <c r="J28" s="345"/>
      <c r="N28" s="680"/>
      <c r="P28" s="680">
        <v>1800</v>
      </c>
      <c r="R28" s="680"/>
      <c r="T28" s="680"/>
      <c r="V28" s="519"/>
      <c r="W28" s="519"/>
    </row>
    <row r="29" spans="2:23" ht="17.100000000000001" customHeight="1" x14ac:dyDescent="0.25">
      <c r="C29" s="115" t="s">
        <v>38</v>
      </c>
      <c r="D29" s="342">
        <f t="shared" si="0"/>
        <v>-1200</v>
      </c>
      <c r="E29" s="345"/>
      <c r="F29" s="345"/>
      <c r="G29" s="345"/>
      <c r="H29" s="345"/>
      <c r="I29" s="345"/>
      <c r="J29" s="345">
        <f t="shared" si="1"/>
        <v>-1200</v>
      </c>
      <c r="N29" s="680"/>
      <c r="P29" s="680"/>
      <c r="R29" s="680"/>
      <c r="T29" s="680">
        <v>-1200</v>
      </c>
      <c r="V29" s="519"/>
      <c r="W29" s="519"/>
    </row>
    <row r="30" spans="2:23" ht="17.100000000000001" customHeight="1" x14ac:dyDescent="0.25">
      <c r="C30" s="115" t="s">
        <v>46</v>
      </c>
      <c r="D30" s="342">
        <f t="shared" si="0"/>
        <v>-1800</v>
      </c>
      <c r="E30" s="345"/>
      <c r="F30" s="345">
        <f>P30</f>
        <v>-1800</v>
      </c>
      <c r="G30" s="345"/>
      <c r="H30" s="345"/>
      <c r="I30" s="345"/>
      <c r="J30" s="345"/>
      <c r="N30" s="680"/>
      <c r="P30" s="680">
        <v>-1800</v>
      </c>
      <c r="R30" s="680"/>
      <c r="T30" s="680"/>
      <c r="V30" s="519"/>
      <c r="W30" s="519"/>
    </row>
    <row r="31" spans="2:23" ht="31.5" customHeight="1" x14ac:dyDescent="0.25">
      <c r="B31" s="6" t="s">
        <v>78</v>
      </c>
      <c r="C31" s="6"/>
      <c r="D31" s="6"/>
      <c r="E31" s="6"/>
      <c r="F31" s="6"/>
      <c r="G31" s="10"/>
      <c r="H31" s="10"/>
      <c r="I31" s="6"/>
      <c r="J31" s="6"/>
      <c r="K31" s="6"/>
      <c r="V31" s="505"/>
      <c r="W31" s="519"/>
    </row>
    <row r="32" spans="2:23" ht="18" customHeight="1" x14ac:dyDescent="0.25">
      <c r="B32" s="11"/>
      <c r="C32" s="113"/>
      <c r="D32" s="113"/>
      <c r="E32" s="114"/>
      <c r="F32" s="114"/>
      <c r="G32" s="114"/>
      <c r="H32" s="574" t="s">
        <v>536</v>
      </c>
      <c r="I32" s="574"/>
      <c r="J32" s="574"/>
      <c r="K32" s="6"/>
      <c r="V32" s="505"/>
      <c r="W32" s="519"/>
    </row>
    <row r="33" spans="2:23" ht="5.0999999999999996" customHeight="1" x14ac:dyDescent="0.25">
      <c r="B33" s="11"/>
      <c r="C33" s="113"/>
      <c r="D33" s="113"/>
      <c r="E33" s="114"/>
      <c r="F33" s="114"/>
      <c r="G33" s="114"/>
      <c r="H33" s="241"/>
      <c r="I33" s="241"/>
      <c r="J33" s="241"/>
      <c r="K33" s="6"/>
      <c r="V33" s="505"/>
      <c r="W33" s="519"/>
    </row>
    <row r="34" spans="2:23" ht="30" customHeight="1" x14ac:dyDescent="0.25">
      <c r="B34" s="15"/>
      <c r="C34" s="147"/>
      <c r="D34" s="147" t="s">
        <v>534</v>
      </c>
      <c r="E34" s="143" t="s">
        <v>269</v>
      </c>
      <c r="F34" s="143" t="s">
        <v>535</v>
      </c>
      <c r="G34" s="143" t="s">
        <v>532</v>
      </c>
      <c r="H34" s="167" t="s">
        <v>679</v>
      </c>
      <c r="I34" s="167" t="s">
        <v>532</v>
      </c>
      <c r="J34" s="167" t="s">
        <v>563</v>
      </c>
      <c r="K34" s="6"/>
      <c r="N34" s="680" t="s">
        <v>534</v>
      </c>
      <c r="P34" s="680" t="s">
        <v>535</v>
      </c>
      <c r="R34" s="690" t="s">
        <v>143</v>
      </c>
      <c r="T34" s="690" t="s">
        <v>435</v>
      </c>
      <c r="V34" s="507"/>
      <c r="W34" s="519"/>
    </row>
    <row r="35" spans="2:23" ht="5.0999999999999996" customHeight="1" x14ac:dyDescent="0.25">
      <c r="B35" s="15"/>
      <c r="C35" s="111"/>
      <c r="D35" s="111"/>
      <c r="E35" s="15"/>
      <c r="F35" s="15"/>
      <c r="G35" s="15"/>
      <c r="H35" s="343"/>
      <c r="I35" s="343"/>
      <c r="J35" s="343"/>
      <c r="K35" s="6"/>
      <c r="V35" s="507"/>
      <c r="W35" s="519"/>
    </row>
    <row r="36" spans="2:23" ht="18" customHeight="1" x14ac:dyDescent="0.25">
      <c r="C36" s="77" t="s">
        <v>509</v>
      </c>
      <c r="D36" s="342">
        <f t="shared" ref="D36:D41" si="2">SUM(N36+P36+R36+T36)</f>
        <v>12000</v>
      </c>
      <c r="E36" s="188"/>
      <c r="F36" s="345">
        <f>P36</f>
        <v>12000</v>
      </c>
      <c r="G36" s="339"/>
      <c r="H36" s="339"/>
      <c r="I36" s="339"/>
      <c r="J36" s="339"/>
      <c r="K36" s="6"/>
      <c r="N36" s="680"/>
      <c r="P36" s="680">
        <v>12000</v>
      </c>
      <c r="R36" s="680"/>
      <c r="T36" s="680"/>
      <c r="U36" s="682" t="s">
        <v>1057</v>
      </c>
      <c r="V36" s="517"/>
      <c r="W36" s="519"/>
    </row>
    <row r="37" spans="2:23" ht="17.100000000000001" customHeight="1" x14ac:dyDescent="0.25">
      <c r="C37" s="77" t="s">
        <v>510</v>
      </c>
      <c r="D37" s="342">
        <f t="shared" si="2"/>
        <v>1100</v>
      </c>
      <c r="E37" s="188"/>
      <c r="F37" s="345"/>
      <c r="G37" s="339"/>
      <c r="H37" s="339"/>
      <c r="I37" s="188"/>
      <c r="J37" s="340">
        <f>T37</f>
        <v>1100</v>
      </c>
      <c r="K37" s="6"/>
      <c r="N37" s="680"/>
      <c r="P37" s="680"/>
      <c r="R37" s="680"/>
      <c r="T37" s="680">
        <v>1100</v>
      </c>
      <c r="W37" s="519"/>
    </row>
    <row r="38" spans="2:23" ht="17.100000000000001" customHeight="1" x14ac:dyDescent="0.25">
      <c r="C38" s="77" t="s">
        <v>511</v>
      </c>
      <c r="D38" s="342">
        <f t="shared" si="2"/>
        <v>36500</v>
      </c>
      <c r="E38" s="188"/>
      <c r="F38" s="345"/>
      <c r="G38" s="339"/>
      <c r="H38" s="339"/>
      <c r="I38" s="188"/>
      <c r="J38" s="340"/>
      <c r="K38" s="6"/>
      <c r="N38" s="680">
        <v>36500</v>
      </c>
      <c r="P38" s="680"/>
      <c r="R38" s="680"/>
      <c r="T38" s="680"/>
      <c r="V38" s="517"/>
      <c r="W38" s="519"/>
    </row>
    <row r="39" spans="2:23" ht="17.100000000000001" customHeight="1" x14ac:dyDescent="0.25">
      <c r="C39" s="77"/>
      <c r="D39" s="342">
        <f t="shared" si="2"/>
        <v>-5500</v>
      </c>
      <c r="E39" s="188"/>
      <c r="F39" s="345">
        <f>P39</f>
        <v>31000</v>
      </c>
      <c r="G39" s="339"/>
      <c r="H39" s="339"/>
      <c r="I39" s="188"/>
      <c r="J39" s="340"/>
      <c r="K39" s="6"/>
      <c r="N39" s="680">
        <v>-36500</v>
      </c>
      <c r="P39" s="680">
        <v>31000</v>
      </c>
      <c r="R39" s="680"/>
      <c r="T39" s="680"/>
      <c r="V39" s="517"/>
      <c r="W39" s="519"/>
    </row>
    <row r="40" spans="2:23" ht="17.100000000000001" customHeight="1" x14ac:dyDescent="0.25">
      <c r="C40" s="77" t="s">
        <v>517</v>
      </c>
      <c r="D40" s="342">
        <f t="shared" si="2"/>
        <v>3200</v>
      </c>
      <c r="E40" s="188"/>
      <c r="F40" s="345">
        <f>P40</f>
        <v>3200</v>
      </c>
      <c r="G40" s="339"/>
      <c r="H40" s="339"/>
      <c r="I40" s="188"/>
      <c r="J40" s="340"/>
      <c r="K40" s="6"/>
      <c r="N40" s="680"/>
      <c r="P40" s="680">
        <v>3200</v>
      </c>
      <c r="R40" s="680"/>
      <c r="T40" s="680"/>
      <c r="V40" s="517"/>
      <c r="W40" s="519"/>
    </row>
    <row r="41" spans="2:23" ht="17.100000000000001" customHeight="1" x14ac:dyDescent="0.25">
      <c r="C41" s="77" t="s">
        <v>527</v>
      </c>
      <c r="D41" s="342">
        <f t="shared" si="2"/>
        <v>-300</v>
      </c>
      <c r="E41" s="188"/>
      <c r="F41" s="345"/>
      <c r="G41" s="339"/>
      <c r="H41" s="339"/>
      <c r="I41" s="188"/>
      <c r="J41" s="340">
        <f>T41</f>
        <v>-300</v>
      </c>
      <c r="K41" s="6"/>
      <c r="L41" s="6"/>
      <c r="M41" s="6"/>
      <c r="N41" s="680"/>
      <c r="P41" s="680"/>
      <c r="R41" s="680"/>
      <c r="T41" s="680">
        <v>-300</v>
      </c>
      <c r="V41" s="519"/>
      <c r="W41" s="519"/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2" sqref="B22"/>
      <pageMargins left="0.7" right="1" top="0.85" bottom="0.8" header="0.5" footer="0.35"/>
      <printOptions horizontalCentered="1"/>
      <pageSetup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85" showPageBreaks="1" printArea="1" hiddenColumns="1" showRuler="0" topLeftCell="A13">
      <selection activeCell="J23" sqref="J23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 hiddenColumns="1" topLeftCell="A23">
      <selection activeCell="C41" sqref="C41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H13:J13"/>
    <mergeCell ref="J14:J15"/>
    <mergeCell ref="H32:J32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zoomScale="70" zoomScaleNormal="70" workbookViewId="0"/>
  </sheetViews>
  <sheetFormatPr defaultRowHeight="15.75" x14ac:dyDescent="0.25"/>
  <cols>
    <col min="1" max="1" width="1.7109375" style="6" customWidth="1"/>
    <col min="2" max="2" width="4.7109375" style="6" customWidth="1"/>
    <col min="3" max="3" width="10.42578125" style="6" bestFit="1" customWidth="1"/>
    <col min="4" max="4" width="4.7109375" style="6" customWidth="1"/>
    <col min="5" max="5" width="5.7109375" style="6" customWidth="1"/>
    <col min="6" max="6" width="8.85546875" style="6" customWidth="1"/>
    <col min="7" max="7" width="4.85546875" style="6" customWidth="1"/>
    <col min="8" max="9" width="10.5703125" style="10" customWidth="1"/>
    <col min="10" max="10" width="9.7109375" style="6" customWidth="1"/>
    <col min="11" max="11" width="13.42578125" style="6" customWidth="1"/>
    <col min="12" max="12" width="3.5703125" style="6" customWidth="1"/>
    <col min="13" max="13" width="3.7109375" style="6" customWidth="1"/>
    <col min="14" max="14" width="23.42578125" style="6" bestFit="1" customWidth="1"/>
    <col min="15" max="15" width="11.28515625" style="6" bestFit="1" customWidth="1"/>
    <col min="16" max="16" width="9.7109375" style="6" bestFit="1" customWidth="1"/>
    <col min="17" max="16384" width="9.140625" style="6"/>
  </cols>
  <sheetData>
    <row r="1" spans="2:12" ht="28.5" customHeight="1" x14ac:dyDescent="0.25"/>
    <row r="2" spans="2:12" ht="18" customHeight="1" x14ac:dyDescent="0.25">
      <c r="B2" s="6" t="s">
        <v>81</v>
      </c>
    </row>
    <row r="3" spans="2:12" ht="18" customHeight="1" x14ac:dyDescent="0.25">
      <c r="B3" s="6" t="s">
        <v>509</v>
      </c>
      <c r="C3" s="6" t="s">
        <v>689</v>
      </c>
    </row>
    <row r="4" spans="2:12" ht="5.0999999999999996" customHeight="1" x14ac:dyDescent="0.25"/>
    <row r="5" spans="2:12" ht="15.95" customHeight="1" x14ac:dyDescent="0.25">
      <c r="B5" s="6" t="s">
        <v>510</v>
      </c>
      <c r="C5" s="6" t="s">
        <v>690</v>
      </c>
    </row>
    <row r="6" spans="2:12" ht="15.95" customHeight="1" x14ac:dyDescent="0.25">
      <c r="C6" s="6" t="s">
        <v>45</v>
      </c>
    </row>
    <row r="7" spans="2:12" ht="5.0999999999999996" customHeight="1" x14ac:dyDescent="0.25"/>
    <row r="8" spans="2:12" ht="15.95" customHeight="1" x14ac:dyDescent="0.25">
      <c r="B8" s="6" t="s">
        <v>511</v>
      </c>
      <c r="C8" s="6" t="s">
        <v>691</v>
      </c>
    </row>
    <row r="9" spans="2:12" ht="5.0999999999999996" customHeight="1" x14ac:dyDescent="0.25"/>
    <row r="10" spans="2:12" ht="15.95" customHeight="1" x14ac:dyDescent="0.25">
      <c r="B10" s="6" t="s">
        <v>517</v>
      </c>
      <c r="C10" s="6" t="s">
        <v>692</v>
      </c>
    </row>
    <row r="11" spans="2:12" ht="30" customHeight="1" x14ac:dyDescent="0.25"/>
    <row r="12" spans="2:12" x14ac:dyDescent="0.25">
      <c r="B12" s="6" t="s">
        <v>87</v>
      </c>
    </row>
    <row r="13" spans="2:12" ht="32.1" customHeight="1" x14ac:dyDescent="0.25">
      <c r="B13" s="548" t="s">
        <v>546</v>
      </c>
      <c r="C13" s="548"/>
      <c r="D13" s="548"/>
      <c r="E13" s="548"/>
      <c r="F13" s="12"/>
      <c r="G13" s="12"/>
      <c r="H13" s="143" t="s">
        <v>545</v>
      </c>
      <c r="I13" s="143" t="s">
        <v>543</v>
      </c>
      <c r="J13" s="546" t="s">
        <v>55</v>
      </c>
      <c r="K13" s="548"/>
      <c r="L13" s="11"/>
    </row>
    <row r="14" spans="2:12" ht="18" customHeight="1" x14ac:dyDescent="0.25">
      <c r="B14" s="6" t="s">
        <v>551</v>
      </c>
      <c r="I14" s="10" t="s">
        <v>56</v>
      </c>
      <c r="J14" s="6" t="s">
        <v>58</v>
      </c>
    </row>
    <row r="15" spans="2:12" x14ac:dyDescent="0.25">
      <c r="B15" s="6" t="s">
        <v>548</v>
      </c>
      <c r="H15" s="10" t="s">
        <v>57</v>
      </c>
      <c r="J15" s="6" t="s">
        <v>58</v>
      </c>
    </row>
    <row r="16" spans="2:12" x14ac:dyDescent="0.25">
      <c r="B16" s="6" t="s">
        <v>848</v>
      </c>
      <c r="I16" s="10" t="s">
        <v>56</v>
      </c>
      <c r="J16" s="6" t="s">
        <v>58</v>
      </c>
    </row>
    <row r="17" spans="2:10" x14ac:dyDescent="0.25">
      <c r="B17" s="6" t="s">
        <v>574</v>
      </c>
      <c r="H17" s="10" t="s">
        <v>56</v>
      </c>
      <c r="J17" s="6" t="s">
        <v>59</v>
      </c>
    </row>
    <row r="18" spans="2:10" x14ac:dyDescent="0.25">
      <c r="B18" s="6" t="s">
        <v>538</v>
      </c>
      <c r="H18" s="10" t="s">
        <v>56</v>
      </c>
      <c r="J18" s="6" t="s">
        <v>58</v>
      </c>
    </row>
    <row r="19" spans="2:10" x14ac:dyDescent="0.25">
      <c r="B19" s="6" t="s">
        <v>554</v>
      </c>
      <c r="I19" s="10" t="s">
        <v>56</v>
      </c>
      <c r="J19" s="6" t="s">
        <v>58</v>
      </c>
    </row>
    <row r="20" spans="2:10" x14ac:dyDescent="0.25">
      <c r="B20" s="6" t="s">
        <v>50</v>
      </c>
      <c r="H20" s="10" t="s">
        <v>56</v>
      </c>
      <c r="J20" s="6" t="s">
        <v>59</v>
      </c>
    </row>
    <row r="21" spans="2:10" x14ac:dyDescent="0.25">
      <c r="B21" s="6" t="s">
        <v>849</v>
      </c>
      <c r="H21" s="10" t="s">
        <v>56</v>
      </c>
      <c r="J21" s="6" t="s">
        <v>59</v>
      </c>
    </row>
    <row r="22" spans="2:10" x14ac:dyDescent="0.25">
      <c r="B22" s="6" t="s">
        <v>553</v>
      </c>
      <c r="H22" s="10" t="s">
        <v>56</v>
      </c>
      <c r="J22" s="6" t="s">
        <v>58</v>
      </c>
    </row>
    <row r="23" spans="2:10" x14ac:dyDescent="0.25">
      <c r="B23" s="6" t="s">
        <v>52</v>
      </c>
      <c r="H23" s="10" t="s">
        <v>56</v>
      </c>
      <c r="J23" s="6" t="s">
        <v>59</v>
      </c>
    </row>
    <row r="24" spans="2:10" x14ac:dyDescent="0.25">
      <c r="B24" s="6" t="s">
        <v>53</v>
      </c>
      <c r="H24" s="10" t="s">
        <v>56</v>
      </c>
      <c r="J24" s="6" t="s">
        <v>58</v>
      </c>
    </row>
    <row r="25" spans="2:10" x14ac:dyDescent="0.25">
      <c r="B25" s="6" t="s">
        <v>567</v>
      </c>
      <c r="I25" s="10" t="s">
        <v>56</v>
      </c>
      <c r="J25" s="6" t="s">
        <v>58</v>
      </c>
    </row>
    <row r="26" spans="2:10" x14ac:dyDescent="0.25">
      <c r="B26" s="6" t="s">
        <v>549</v>
      </c>
      <c r="I26" s="10" t="s">
        <v>56</v>
      </c>
      <c r="J26" s="6" t="s">
        <v>212</v>
      </c>
    </row>
    <row r="27" spans="2:10" x14ac:dyDescent="0.25">
      <c r="B27" s="6" t="s">
        <v>54</v>
      </c>
      <c r="J27" s="169" t="s">
        <v>693</v>
      </c>
    </row>
    <row r="28" spans="2:10" x14ac:dyDescent="0.25">
      <c r="B28" s="6" t="s">
        <v>565</v>
      </c>
      <c r="I28" s="10" t="s">
        <v>56</v>
      </c>
      <c r="J28" s="6" t="s">
        <v>59</v>
      </c>
    </row>
    <row r="29" spans="2:10" x14ac:dyDescent="0.25">
      <c r="B29" s="6" t="s">
        <v>287</v>
      </c>
      <c r="H29" s="10" t="s">
        <v>56</v>
      </c>
      <c r="J29" s="6" t="s">
        <v>59</v>
      </c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11">
      <selection activeCell="B38" sqref="B38"/>
      <pageMargins left="0.7" right="1" top="0.85" bottom="0.8" header="0.5" footer="0.35"/>
      <printOptions horizontalCentered="1"/>
      <pageSetup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17">
      <selection activeCell="K8" sqref="K8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20">
      <selection activeCell="B30" sqref="B30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2">
    <mergeCell ref="B13:E13"/>
    <mergeCell ref="J13:K13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6"/>
  <sheetViews>
    <sheetView zoomScale="70" zoomScaleNormal="70" workbookViewId="0"/>
  </sheetViews>
  <sheetFormatPr defaultRowHeight="15.75" x14ac:dyDescent="0.25"/>
  <cols>
    <col min="1" max="1" width="1.7109375" style="6" customWidth="1"/>
    <col min="2" max="2" width="4.7109375" style="6" customWidth="1"/>
    <col min="3" max="3" width="20.28515625" style="6" customWidth="1"/>
    <col min="4" max="4" width="4.7109375" style="6" customWidth="1"/>
    <col min="5" max="5" width="12.28515625" style="6" customWidth="1"/>
    <col min="6" max="6" width="4.7109375" style="6" customWidth="1"/>
    <col min="7" max="7" width="10.7109375" style="6" customWidth="1"/>
    <col min="8" max="8" width="7.7109375" style="6" customWidth="1"/>
    <col min="9" max="9" width="3" style="6" customWidth="1"/>
    <col min="10" max="10" width="10.7109375" style="6" customWidth="1"/>
    <col min="11" max="11" width="7.7109375" style="6" customWidth="1"/>
    <col min="12" max="12" width="2.28515625" style="6" customWidth="1"/>
    <col min="13" max="16384" width="9.140625" style="6"/>
  </cols>
  <sheetData>
    <row r="1" spans="2:22" ht="28.5" customHeight="1" x14ac:dyDescent="0.25"/>
    <row r="2" spans="2:22" ht="18" customHeight="1" x14ac:dyDescent="0.25">
      <c r="B2" s="6" t="s">
        <v>814</v>
      </c>
    </row>
    <row r="3" spans="2:22" ht="18" customHeight="1" x14ac:dyDescent="0.25">
      <c r="B3" s="11"/>
      <c r="C3" s="11"/>
      <c r="D3" s="47"/>
      <c r="E3" s="47"/>
      <c r="F3" s="47"/>
      <c r="G3" s="548" t="s">
        <v>536</v>
      </c>
      <c r="H3" s="548"/>
      <c r="I3" s="548"/>
      <c r="J3" s="548"/>
      <c r="K3" s="548"/>
    </row>
    <row r="4" spans="2:22" ht="33" customHeight="1" x14ac:dyDescent="0.25">
      <c r="B4" s="548" t="s">
        <v>534</v>
      </c>
      <c r="C4" s="548"/>
      <c r="D4" s="143" t="s">
        <v>269</v>
      </c>
      <c r="E4" s="143" t="s">
        <v>535</v>
      </c>
      <c r="F4" s="143" t="s">
        <v>532</v>
      </c>
      <c r="G4" s="546" t="s">
        <v>679</v>
      </c>
      <c r="H4" s="546"/>
      <c r="I4" s="142" t="s">
        <v>532</v>
      </c>
      <c r="J4" s="546" t="s">
        <v>563</v>
      </c>
      <c r="K4" s="548"/>
    </row>
    <row r="5" spans="2:22" ht="18" customHeight="1" x14ac:dyDescent="0.25">
      <c r="B5" s="77" t="s">
        <v>509</v>
      </c>
      <c r="C5" s="11" t="s">
        <v>558</v>
      </c>
      <c r="D5" s="549" t="s">
        <v>558</v>
      </c>
      <c r="E5" s="549"/>
      <c r="F5" s="549"/>
      <c r="K5" s="11"/>
      <c r="V5" s="11"/>
    </row>
    <row r="6" spans="2:22" ht="15.95" customHeight="1" x14ac:dyDescent="0.25">
      <c r="B6" s="47"/>
      <c r="C6" s="11" t="s">
        <v>60</v>
      </c>
      <c r="D6" s="549" t="s">
        <v>61</v>
      </c>
      <c r="E6" s="549"/>
      <c r="F6" s="549"/>
      <c r="K6" s="11"/>
      <c r="V6" s="11"/>
    </row>
    <row r="7" spans="2:22" ht="5.0999999999999996" customHeight="1" x14ac:dyDescent="0.25">
      <c r="B7" s="47"/>
      <c r="C7" s="11"/>
      <c r="D7" s="15"/>
      <c r="E7" s="15"/>
      <c r="F7" s="15"/>
      <c r="K7" s="11"/>
      <c r="V7" s="11"/>
    </row>
    <row r="8" spans="2:22" ht="15.95" customHeight="1" x14ac:dyDescent="0.25">
      <c r="B8" s="77" t="s">
        <v>510</v>
      </c>
      <c r="C8" s="11" t="s">
        <v>558</v>
      </c>
      <c r="D8" s="549" t="s">
        <v>558</v>
      </c>
      <c r="E8" s="549"/>
      <c r="F8" s="549"/>
      <c r="G8" s="11"/>
      <c r="H8" s="11"/>
      <c r="I8" s="11"/>
      <c r="J8" s="11"/>
      <c r="K8" s="11"/>
    </row>
    <row r="9" spans="2:22" ht="15.95" customHeight="1" x14ac:dyDescent="0.25">
      <c r="C9" s="11" t="s">
        <v>60</v>
      </c>
      <c r="D9" s="549" t="s">
        <v>61</v>
      </c>
      <c r="E9" s="549"/>
      <c r="F9" s="549"/>
      <c r="G9" s="11"/>
      <c r="H9" s="11"/>
      <c r="I9" s="11"/>
      <c r="J9" s="11"/>
      <c r="K9" s="11"/>
    </row>
    <row r="10" spans="2:22" ht="5.0999999999999996" customHeight="1" x14ac:dyDescent="0.25">
      <c r="C10" s="11"/>
      <c r="D10" s="15"/>
      <c r="E10" s="15"/>
      <c r="F10" s="15"/>
      <c r="G10" s="11"/>
      <c r="H10" s="11"/>
      <c r="I10" s="11"/>
      <c r="J10" s="11"/>
      <c r="K10" s="11"/>
    </row>
    <row r="11" spans="2:22" ht="15.95" customHeight="1" x14ac:dyDescent="0.25">
      <c r="B11" s="77" t="s">
        <v>511</v>
      </c>
      <c r="C11" s="11" t="s">
        <v>559</v>
      </c>
      <c r="D11" s="549"/>
      <c r="E11" s="549"/>
      <c r="F11" s="549"/>
      <c r="G11" s="11"/>
      <c r="H11" s="11"/>
      <c r="I11" s="11"/>
      <c r="J11" s="549" t="s">
        <v>559</v>
      </c>
      <c r="K11" s="549"/>
    </row>
    <row r="12" spans="2:22" ht="15.95" customHeight="1" x14ac:dyDescent="0.25">
      <c r="B12" s="47"/>
      <c r="C12" s="11" t="s">
        <v>61</v>
      </c>
      <c r="D12" s="549"/>
      <c r="E12" s="549"/>
      <c r="F12" s="549"/>
      <c r="G12" s="11"/>
      <c r="H12" s="11"/>
      <c r="I12" s="11"/>
      <c r="J12" s="549" t="s">
        <v>60</v>
      </c>
      <c r="K12" s="549"/>
    </row>
    <row r="13" spans="2:22" ht="5.0999999999999996" customHeight="1" x14ac:dyDescent="0.25">
      <c r="B13" s="47"/>
      <c r="C13" s="11"/>
      <c r="D13" s="15"/>
      <c r="E13" s="15"/>
      <c r="F13" s="15"/>
      <c r="G13" s="11"/>
      <c r="H13" s="11"/>
      <c r="I13" s="11"/>
      <c r="J13" s="15"/>
      <c r="K13" s="15"/>
    </row>
    <row r="14" spans="2:22" ht="15.95" customHeight="1" x14ac:dyDescent="0.25">
      <c r="B14" s="77" t="s">
        <v>517</v>
      </c>
      <c r="C14" s="11" t="s">
        <v>558</v>
      </c>
      <c r="D14" s="549" t="s">
        <v>558</v>
      </c>
      <c r="E14" s="549"/>
      <c r="F14" s="549"/>
      <c r="G14" s="11"/>
      <c r="H14" s="11"/>
      <c r="I14" s="11"/>
      <c r="J14" s="11"/>
      <c r="K14" s="11"/>
    </row>
    <row r="15" spans="2:22" ht="15.95" customHeight="1" x14ac:dyDescent="0.25">
      <c r="B15" s="47"/>
      <c r="C15" s="11" t="s">
        <v>60</v>
      </c>
      <c r="D15" s="549" t="s">
        <v>61</v>
      </c>
      <c r="E15" s="549"/>
      <c r="F15" s="549"/>
      <c r="G15" s="11"/>
      <c r="H15" s="11"/>
      <c r="I15" s="11"/>
      <c r="J15" s="11"/>
      <c r="K15" s="11"/>
    </row>
    <row r="16" spans="2:22" ht="5.0999999999999996" customHeight="1" x14ac:dyDescent="0.25">
      <c r="B16" s="47"/>
      <c r="C16" s="11"/>
      <c r="D16" s="15"/>
      <c r="E16" s="15"/>
      <c r="F16" s="15"/>
      <c r="G16" s="11"/>
      <c r="H16" s="11"/>
      <c r="I16" s="11"/>
      <c r="J16" s="11"/>
      <c r="K16" s="11"/>
    </row>
    <row r="17" spans="2:11" ht="15.95" customHeight="1" x14ac:dyDescent="0.25">
      <c r="B17" s="77" t="s">
        <v>527</v>
      </c>
      <c r="C17" s="11" t="s">
        <v>559</v>
      </c>
      <c r="D17" s="549"/>
      <c r="E17" s="549"/>
      <c r="F17" s="549"/>
      <c r="G17" s="11"/>
      <c r="H17" s="11"/>
      <c r="I17" s="11"/>
      <c r="J17" s="549" t="s">
        <v>559</v>
      </c>
      <c r="K17" s="549"/>
    </row>
    <row r="18" spans="2:11" ht="15.95" customHeight="1" x14ac:dyDescent="0.25">
      <c r="B18" s="47"/>
      <c r="C18" s="11" t="s">
        <v>61</v>
      </c>
      <c r="D18" s="549"/>
      <c r="E18" s="549"/>
      <c r="F18" s="549"/>
      <c r="G18" s="11"/>
      <c r="H18" s="11"/>
      <c r="I18" s="11"/>
      <c r="J18" s="549" t="s">
        <v>60</v>
      </c>
      <c r="K18" s="549"/>
    </row>
    <row r="19" spans="2:11" ht="5.0999999999999996" customHeight="1" x14ac:dyDescent="0.25">
      <c r="B19" s="47"/>
      <c r="C19" s="11"/>
      <c r="D19" s="15"/>
      <c r="E19" s="15"/>
      <c r="F19" s="15"/>
      <c r="G19" s="11"/>
      <c r="H19" s="11"/>
      <c r="I19" s="11"/>
      <c r="J19" s="15"/>
      <c r="K19" s="15"/>
    </row>
    <row r="20" spans="2:11" ht="15.95" customHeight="1" x14ac:dyDescent="0.25">
      <c r="B20" s="77" t="s">
        <v>528</v>
      </c>
      <c r="C20" s="11" t="s">
        <v>558</v>
      </c>
      <c r="D20" s="549"/>
      <c r="E20" s="549"/>
      <c r="F20" s="549"/>
      <c r="G20" s="11"/>
      <c r="H20" s="11"/>
      <c r="I20" s="11"/>
      <c r="J20" s="549" t="s">
        <v>558</v>
      </c>
      <c r="K20" s="549"/>
    </row>
    <row r="21" spans="2:11" ht="15.95" customHeight="1" x14ac:dyDescent="0.25">
      <c r="B21" s="47"/>
      <c r="C21" s="11" t="s">
        <v>60</v>
      </c>
      <c r="D21" s="549"/>
      <c r="E21" s="549"/>
      <c r="F21" s="549"/>
      <c r="G21" s="11"/>
      <c r="H21" s="11"/>
      <c r="I21" s="11"/>
      <c r="J21" s="549" t="s">
        <v>61</v>
      </c>
      <c r="K21" s="549"/>
    </row>
    <row r="22" spans="2:11" ht="5.0999999999999996" customHeight="1" x14ac:dyDescent="0.25">
      <c r="B22" s="47"/>
      <c r="C22" s="11"/>
      <c r="D22" s="15"/>
      <c r="E22" s="15"/>
      <c r="F22" s="15"/>
      <c r="G22" s="11"/>
      <c r="H22" s="11"/>
      <c r="I22" s="11"/>
      <c r="J22" s="15"/>
      <c r="K22" s="15"/>
    </row>
    <row r="23" spans="2:11" ht="15.95" customHeight="1" x14ac:dyDescent="0.25">
      <c r="B23" s="77" t="s">
        <v>556</v>
      </c>
      <c r="C23" s="11" t="s">
        <v>558</v>
      </c>
      <c r="D23" s="549"/>
      <c r="E23" s="549"/>
      <c r="F23" s="549"/>
      <c r="G23" s="11"/>
      <c r="H23" s="11"/>
      <c r="I23" s="11"/>
      <c r="J23" s="549" t="s">
        <v>558</v>
      </c>
      <c r="K23" s="549"/>
    </row>
    <row r="24" spans="2:11" ht="15.95" customHeight="1" x14ac:dyDescent="0.25">
      <c r="B24" s="47"/>
      <c r="C24" s="11" t="s">
        <v>60</v>
      </c>
      <c r="D24" s="549"/>
      <c r="E24" s="549"/>
      <c r="F24" s="549"/>
      <c r="G24" s="11"/>
      <c r="H24" s="11"/>
      <c r="I24" s="11"/>
      <c r="J24" s="549" t="s">
        <v>61</v>
      </c>
      <c r="K24" s="549"/>
    </row>
    <row r="25" spans="2:11" ht="5.0999999999999996" customHeight="1" x14ac:dyDescent="0.25">
      <c r="B25" s="47"/>
      <c r="C25" s="11"/>
      <c r="D25" s="15"/>
      <c r="E25" s="15"/>
      <c r="F25" s="15"/>
      <c r="G25" s="11"/>
      <c r="H25" s="11"/>
      <c r="I25" s="11"/>
      <c r="J25" s="15"/>
      <c r="K25" s="15"/>
    </row>
    <row r="26" spans="2:11" ht="15.95" customHeight="1" x14ac:dyDescent="0.25">
      <c r="B26" s="77" t="s">
        <v>557</v>
      </c>
      <c r="C26" s="11" t="s">
        <v>558</v>
      </c>
      <c r="D26" s="549"/>
      <c r="E26" s="549"/>
      <c r="F26" s="549"/>
      <c r="G26" s="549" t="s">
        <v>558</v>
      </c>
      <c r="H26" s="549"/>
      <c r="I26" s="15"/>
    </row>
    <row r="27" spans="2:11" ht="15.95" customHeight="1" x14ac:dyDescent="0.25">
      <c r="B27" s="47"/>
      <c r="C27" s="11" t="s">
        <v>60</v>
      </c>
      <c r="D27" s="549"/>
      <c r="E27" s="549"/>
      <c r="F27" s="549"/>
      <c r="G27" s="549" t="s">
        <v>61</v>
      </c>
      <c r="H27" s="549"/>
      <c r="I27" s="15"/>
    </row>
    <row r="28" spans="2:11" ht="5.0999999999999996" customHeight="1" x14ac:dyDescent="0.25">
      <c r="B28" s="47"/>
      <c r="C28" s="11"/>
      <c r="D28" s="15"/>
      <c r="E28" s="15"/>
      <c r="F28" s="15"/>
      <c r="G28" s="15"/>
      <c r="H28" s="15"/>
      <c r="I28" s="15"/>
    </row>
    <row r="29" spans="2:11" ht="15.95" customHeight="1" x14ac:dyDescent="0.25">
      <c r="B29" s="77" t="s">
        <v>37</v>
      </c>
      <c r="C29" s="11" t="s">
        <v>559</v>
      </c>
      <c r="D29" s="554" t="s">
        <v>64</v>
      </c>
      <c r="E29" s="549"/>
      <c r="F29" s="549"/>
    </row>
    <row r="30" spans="2:11" ht="15.95" customHeight="1" x14ac:dyDescent="0.25">
      <c r="B30" s="47"/>
      <c r="C30" s="11" t="s">
        <v>61</v>
      </c>
      <c r="D30" s="549" t="s">
        <v>60</v>
      </c>
      <c r="E30" s="549"/>
      <c r="F30" s="549"/>
    </row>
    <row r="31" spans="2:11" ht="5.0999999999999996" customHeight="1" x14ac:dyDescent="0.25">
      <c r="B31" s="47"/>
      <c r="C31" s="11"/>
      <c r="D31" s="15"/>
      <c r="E31" s="15"/>
      <c r="F31" s="15"/>
    </row>
    <row r="32" spans="2:11" ht="15.95" customHeight="1" x14ac:dyDescent="0.25">
      <c r="B32" s="77" t="s">
        <v>38</v>
      </c>
      <c r="C32" s="11" t="s">
        <v>62</v>
      </c>
      <c r="D32" s="549"/>
      <c r="E32" s="549"/>
      <c r="F32" s="549"/>
      <c r="G32" s="11"/>
      <c r="H32" s="11"/>
      <c r="I32" s="11"/>
      <c r="J32" s="11"/>
      <c r="K32" s="11"/>
    </row>
    <row r="33" spans="2:11" ht="15.95" customHeight="1" x14ac:dyDescent="0.25">
      <c r="B33" s="47"/>
      <c r="C33" s="11" t="s">
        <v>63</v>
      </c>
      <c r="D33" s="549"/>
      <c r="E33" s="549"/>
      <c r="F33" s="549"/>
      <c r="G33" s="11"/>
      <c r="H33" s="11"/>
      <c r="I33" s="11"/>
      <c r="J33" s="11"/>
      <c r="K33" s="11"/>
    </row>
    <row r="34" spans="2:11" ht="5.0999999999999996" customHeight="1" x14ac:dyDescent="0.25">
      <c r="B34" s="47"/>
      <c r="C34" s="11"/>
      <c r="D34" s="15"/>
      <c r="E34" s="15"/>
      <c r="F34" s="15"/>
      <c r="G34" s="11"/>
      <c r="H34" s="11"/>
      <c r="I34" s="11"/>
      <c r="J34" s="11"/>
      <c r="K34" s="11"/>
    </row>
    <row r="35" spans="2:11" ht="15.95" customHeight="1" x14ac:dyDescent="0.25">
      <c r="B35" s="77" t="s">
        <v>46</v>
      </c>
      <c r="C35" s="11" t="s">
        <v>559</v>
      </c>
      <c r="D35" s="549"/>
      <c r="E35" s="549"/>
      <c r="F35" s="549"/>
      <c r="G35" s="11"/>
      <c r="H35" s="11"/>
      <c r="I35" s="11"/>
      <c r="J35" s="549" t="s">
        <v>559</v>
      </c>
      <c r="K35" s="549"/>
    </row>
    <row r="36" spans="2:11" ht="15.95" customHeight="1" x14ac:dyDescent="0.25">
      <c r="B36" s="47"/>
      <c r="C36" s="11" t="s">
        <v>61</v>
      </c>
      <c r="D36" s="549"/>
      <c r="E36" s="549"/>
      <c r="F36" s="549"/>
      <c r="G36" s="11"/>
      <c r="H36" s="11"/>
      <c r="I36" s="11"/>
      <c r="J36" s="549" t="s">
        <v>60</v>
      </c>
      <c r="K36" s="549"/>
    </row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13">
      <selection activeCell="C47" sqref="C47"/>
      <pageMargins left="1" right="0.7" top="0.85" bottom="0.8" header="0.5" footer="0.35"/>
      <printOptions horizontalCentered="1"/>
      <pageSetup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17">
      <selection activeCell="J14" sqref="J14:K14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24">
      <selection activeCell="J31" sqref="J31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1" right="0.7" top="0.85" bottom="0.8" header="0.5" footer="0.35"/>
      <printOptions horizontalCentered="1"/>
      <pageSetup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8">
    <mergeCell ref="J24:K24"/>
    <mergeCell ref="D36:F36"/>
    <mergeCell ref="D27:F27"/>
    <mergeCell ref="D35:F35"/>
    <mergeCell ref="D30:F30"/>
    <mergeCell ref="D32:F32"/>
    <mergeCell ref="D29:F29"/>
    <mergeCell ref="D33:F33"/>
    <mergeCell ref="G27:H27"/>
    <mergeCell ref="D24:F24"/>
    <mergeCell ref="G26:H26"/>
    <mergeCell ref="D26:F26"/>
    <mergeCell ref="J35:K35"/>
    <mergeCell ref="J36:K36"/>
    <mergeCell ref="J23:K23"/>
    <mergeCell ref="D6:F6"/>
    <mergeCell ref="G3:K3"/>
    <mergeCell ref="B4:C4"/>
    <mergeCell ref="G4:H4"/>
    <mergeCell ref="J4:K4"/>
    <mergeCell ref="J11:K11"/>
    <mergeCell ref="J12:K12"/>
    <mergeCell ref="D5:F5"/>
    <mergeCell ref="D8:F8"/>
    <mergeCell ref="D18:F18"/>
    <mergeCell ref="D14:F14"/>
    <mergeCell ref="J17:K17"/>
    <mergeCell ref="J18:K18"/>
    <mergeCell ref="J20:K20"/>
    <mergeCell ref="J21:K21"/>
    <mergeCell ref="D9:F9"/>
    <mergeCell ref="D17:F17"/>
    <mergeCell ref="D21:F21"/>
    <mergeCell ref="D23:F23"/>
    <mergeCell ref="D15:F15"/>
    <mergeCell ref="D11:F11"/>
    <mergeCell ref="D12:F12"/>
    <mergeCell ref="D20:F20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8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2" width="3.7109375" style="6" customWidth="1"/>
    <col min="3" max="3" width="10.85546875" style="6" customWidth="1"/>
    <col min="4" max="4" width="23" style="6" customWidth="1"/>
    <col min="5" max="5" width="3.5703125" style="6" customWidth="1"/>
    <col min="6" max="6" width="11.5703125" style="51" customWidth="1"/>
    <col min="7" max="7" width="4.7109375" style="6" customWidth="1"/>
    <col min="8" max="8" width="11.5703125" style="51" customWidth="1"/>
    <col min="9" max="9" width="10.140625" style="63" customWidth="1"/>
    <col min="10" max="10" width="4.42578125" style="6" customWidth="1"/>
    <col min="11" max="11" width="9.140625" style="6"/>
    <col min="12" max="12" width="2.7109375" style="6" customWidth="1"/>
    <col min="13" max="13" width="0" style="677" hidden="1" customWidth="1"/>
    <col min="14" max="14" width="2.7109375" style="677" hidden="1" customWidth="1"/>
    <col min="15" max="15" width="0" style="699" hidden="1" customWidth="1"/>
    <col min="16" max="16" width="2.7109375" style="338" customWidth="1"/>
    <col min="17" max="17" width="9.140625" style="338"/>
    <col min="18" max="18" width="2.7109375" style="338" customWidth="1"/>
    <col min="19" max="19" width="9.85546875" style="522" bestFit="1" customWidth="1"/>
    <col min="20" max="20" width="9.28515625" style="6" bestFit="1" customWidth="1"/>
    <col min="21" max="16384" width="9.140625" style="6"/>
  </cols>
  <sheetData>
    <row r="1" spans="2:20" ht="28.5" customHeight="1" x14ac:dyDescent="0.25">
      <c r="P1" s="505"/>
      <c r="Q1" s="505"/>
      <c r="R1" s="505"/>
      <c r="S1" s="517"/>
      <c r="T1" s="11"/>
    </row>
    <row r="2" spans="2:20" ht="18" customHeight="1" x14ac:dyDescent="0.25">
      <c r="B2" s="6" t="s">
        <v>815</v>
      </c>
      <c r="P2" s="505"/>
      <c r="Q2" s="505"/>
      <c r="R2" s="505"/>
      <c r="S2" s="517"/>
      <c r="T2" s="11"/>
    </row>
    <row r="3" spans="2:20" ht="32.1" customHeight="1" x14ac:dyDescent="0.25">
      <c r="B3" s="548" t="s">
        <v>67</v>
      </c>
      <c r="C3" s="548"/>
      <c r="D3" s="143" t="s">
        <v>546</v>
      </c>
      <c r="E3" s="143"/>
      <c r="F3" s="171" t="s">
        <v>66</v>
      </c>
      <c r="G3" s="171"/>
      <c r="H3" s="171" t="s">
        <v>70</v>
      </c>
      <c r="I3" s="170" t="s">
        <v>576</v>
      </c>
      <c r="P3" s="505"/>
      <c r="Q3" s="505"/>
      <c r="R3" s="505"/>
      <c r="S3" s="517"/>
      <c r="T3" s="113"/>
    </row>
    <row r="4" spans="2:20" ht="5.0999999999999996" customHeight="1" x14ac:dyDescent="0.25">
      <c r="B4" s="15"/>
      <c r="C4" s="15"/>
      <c r="D4" s="15"/>
      <c r="E4" s="15"/>
      <c r="F4" s="384"/>
      <c r="G4" s="384"/>
      <c r="H4" s="384"/>
      <c r="I4" s="385"/>
      <c r="P4" s="505"/>
      <c r="Q4" s="505"/>
      <c r="R4" s="505"/>
      <c r="S4" s="517"/>
      <c r="T4" s="113"/>
    </row>
    <row r="5" spans="2:20" ht="18" customHeight="1" x14ac:dyDescent="0.25">
      <c r="B5" s="544" t="s">
        <v>509</v>
      </c>
      <c r="C5" s="544"/>
      <c r="D5" s="11" t="s">
        <v>68</v>
      </c>
      <c r="E5" s="47"/>
      <c r="F5" s="50" t="s">
        <v>558</v>
      </c>
      <c r="G5" s="51"/>
      <c r="H5" s="50" t="s">
        <v>545</v>
      </c>
      <c r="I5" s="52">
        <f>M5</f>
        <v>35200</v>
      </c>
      <c r="M5" s="680">
        <v>35200</v>
      </c>
      <c r="O5" s="700" t="s">
        <v>144</v>
      </c>
      <c r="P5" s="505"/>
      <c r="Q5" s="505"/>
      <c r="R5" s="505"/>
      <c r="T5" s="328"/>
    </row>
    <row r="6" spans="2:20" x14ac:dyDescent="0.25">
      <c r="D6" s="11" t="s">
        <v>538</v>
      </c>
      <c r="E6" s="47"/>
      <c r="F6" s="50" t="s">
        <v>559</v>
      </c>
      <c r="G6" s="51"/>
      <c r="H6" s="50" t="s">
        <v>543</v>
      </c>
      <c r="I6" s="52">
        <f>M5</f>
        <v>35200</v>
      </c>
      <c r="P6" s="505"/>
      <c r="Q6" s="505"/>
      <c r="R6" s="505"/>
      <c r="T6" s="27"/>
    </row>
    <row r="7" spans="2:20" ht="3" customHeight="1" x14ac:dyDescent="0.25">
      <c r="C7" s="77"/>
      <c r="D7" s="11"/>
      <c r="E7" s="47"/>
      <c r="F7" s="50"/>
      <c r="G7" s="51"/>
      <c r="H7" s="50"/>
      <c r="I7" s="52"/>
      <c r="P7" s="505"/>
      <c r="Q7" s="505"/>
      <c r="R7" s="505"/>
    </row>
    <row r="8" spans="2:20" x14ac:dyDescent="0.25">
      <c r="B8" s="544" t="s">
        <v>510</v>
      </c>
      <c r="C8" s="544"/>
      <c r="D8" s="11" t="s">
        <v>553</v>
      </c>
      <c r="E8" s="47"/>
      <c r="F8" s="50" t="s">
        <v>558</v>
      </c>
      <c r="G8" s="51"/>
      <c r="H8" s="50" t="s">
        <v>545</v>
      </c>
      <c r="I8" s="52">
        <f>$M$8</f>
        <v>16400</v>
      </c>
      <c r="M8" s="680">
        <v>16400</v>
      </c>
      <c r="P8" s="505"/>
      <c r="Q8" s="505"/>
      <c r="R8" s="505"/>
    </row>
    <row r="9" spans="2:20" x14ac:dyDescent="0.25">
      <c r="D9" s="11" t="s">
        <v>567</v>
      </c>
      <c r="E9" s="47"/>
      <c r="F9" s="50" t="s">
        <v>558</v>
      </c>
      <c r="G9" s="51"/>
      <c r="H9" s="50" t="s">
        <v>543</v>
      </c>
      <c r="I9" s="52">
        <f>$M$8</f>
        <v>16400</v>
      </c>
      <c r="P9" s="505"/>
      <c r="Q9" s="505"/>
      <c r="R9" s="505"/>
    </row>
    <row r="10" spans="2:20" ht="3" customHeight="1" x14ac:dyDescent="0.25">
      <c r="C10" s="77"/>
      <c r="D10" s="11"/>
      <c r="E10" s="47"/>
      <c r="F10" s="50"/>
      <c r="G10" s="51"/>
      <c r="H10" s="50"/>
      <c r="I10" s="52"/>
      <c r="P10" s="505"/>
      <c r="Q10" s="505"/>
      <c r="R10" s="517"/>
    </row>
    <row r="11" spans="2:20" x14ac:dyDescent="0.25">
      <c r="B11" s="544" t="s">
        <v>511</v>
      </c>
      <c r="C11" s="544"/>
      <c r="D11" s="11" t="s">
        <v>568</v>
      </c>
      <c r="E11" s="47"/>
      <c r="F11" s="50" t="s">
        <v>558</v>
      </c>
      <c r="G11" s="51"/>
      <c r="H11" s="50" t="s">
        <v>545</v>
      </c>
      <c r="I11" s="52">
        <f>M11</f>
        <v>1500</v>
      </c>
      <c r="M11" s="680">
        <v>1500</v>
      </c>
      <c r="P11" s="505"/>
      <c r="Q11" s="505"/>
      <c r="R11" s="505"/>
    </row>
    <row r="12" spans="2:20" x14ac:dyDescent="0.25">
      <c r="D12" s="11" t="s">
        <v>551</v>
      </c>
      <c r="E12" s="47"/>
      <c r="F12" s="50" t="s">
        <v>558</v>
      </c>
      <c r="G12" s="51"/>
      <c r="H12" s="50" t="s">
        <v>543</v>
      </c>
      <c r="I12" s="52">
        <f>M11</f>
        <v>1500</v>
      </c>
      <c r="P12" s="505"/>
      <c r="Q12" s="505"/>
      <c r="R12" s="505"/>
    </row>
    <row r="13" spans="2:20" ht="3" customHeight="1" x14ac:dyDescent="0.25">
      <c r="C13" s="48"/>
      <c r="D13" s="11"/>
      <c r="E13" s="47"/>
      <c r="F13" s="50"/>
      <c r="G13" s="51"/>
      <c r="H13" s="50"/>
      <c r="I13" s="52"/>
      <c r="P13" s="505"/>
      <c r="Q13" s="505"/>
      <c r="R13" s="505"/>
    </row>
    <row r="14" spans="2:20" x14ac:dyDescent="0.25">
      <c r="B14" s="544" t="s">
        <v>517</v>
      </c>
      <c r="C14" s="544"/>
      <c r="D14" s="11" t="s">
        <v>567</v>
      </c>
      <c r="E14" s="47"/>
      <c r="F14" s="50" t="s">
        <v>559</v>
      </c>
      <c r="G14" s="51"/>
      <c r="H14" s="50" t="s">
        <v>545</v>
      </c>
      <c r="I14" s="52">
        <f>M14</f>
        <v>15000</v>
      </c>
      <c r="M14" s="680">
        <v>15000</v>
      </c>
      <c r="P14" s="505"/>
      <c r="Q14" s="505"/>
      <c r="R14" s="505"/>
    </row>
    <row r="15" spans="2:20" x14ac:dyDescent="0.25">
      <c r="D15" s="11" t="s">
        <v>52</v>
      </c>
      <c r="E15" s="47"/>
      <c r="F15" s="50" t="s">
        <v>558</v>
      </c>
      <c r="G15" s="51"/>
      <c r="H15" s="50" t="s">
        <v>545</v>
      </c>
      <c r="I15" s="52">
        <f>M15</f>
        <v>600</v>
      </c>
      <c r="M15" s="680">
        <v>600</v>
      </c>
      <c r="P15" s="505"/>
      <c r="Q15" s="505"/>
      <c r="R15" s="505"/>
    </row>
    <row r="16" spans="2:20" x14ac:dyDescent="0.25">
      <c r="C16" s="77"/>
      <c r="D16" s="11" t="s">
        <v>538</v>
      </c>
      <c r="E16" s="47"/>
      <c r="F16" s="50" t="s">
        <v>559</v>
      </c>
      <c r="G16" s="51"/>
      <c r="H16" s="50" t="s">
        <v>543</v>
      </c>
      <c r="I16" s="52">
        <f>M14+M15</f>
        <v>15600</v>
      </c>
      <c r="P16" s="505"/>
      <c r="Q16" s="505"/>
      <c r="R16" s="505"/>
    </row>
    <row r="17" spans="2:20" ht="3" customHeight="1" x14ac:dyDescent="0.25">
      <c r="C17" s="77"/>
      <c r="D17" s="11"/>
      <c r="E17" s="47"/>
      <c r="F17" s="50"/>
      <c r="G17" s="51"/>
      <c r="H17" s="50"/>
      <c r="I17" s="52"/>
      <c r="P17" s="505"/>
      <c r="Q17" s="505"/>
      <c r="R17" s="505" t="s">
        <v>72</v>
      </c>
    </row>
    <row r="18" spans="2:20" x14ac:dyDescent="0.25">
      <c r="B18" s="544" t="s">
        <v>527</v>
      </c>
      <c r="C18" s="544"/>
      <c r="D18" s="11" t="s">
        <v>551</v>
      </c>
      <c r="E18" s="47"/>
      <c r="F18" s="50" t="s">
        <v>559</v>
      </c>
      <c r="G18" s="51"/>
      <c r="H18" s="50" t="s">
        <v>545</v>
      </c>
      <c r="I18" s="52">
        <f>M18</f>
        <v>3150</v>
      </c>
      <c r="M18" s="680">
        <v>3150</v>
      </c>
      <c r="P18" s="505"/>
      <c r="Q18" s="505"/>
      <c r="R18" s="505"/>
    </row>
    <row r="19" spans="2:20" x14ac:dyDescent="0.25">
      <c r="D19" s="11" t="s">
        <v>538</v>
      </c>
      <c r="E19" s="47"/>
      <c r="F19" s="50" t="s">
        <v>559</v>
      </c>
      <c r="G19" s="51"/>
      <c r="H19" s="50" t="s">
        <v>543</v>
      </c>
      <c r="I19" s="52">
        <f>M18</f>
        <v>3150</v>
      </c>
    </row>
    <row r="20" spans="2:20" ht="3" customHeight="1" x14ac:dyDescent="0.25">
      <c r="C20" s="77"/>
      <c r="D20" s="11"/>
      <c r="E20" s="47"/>
      <c r="F20" s="50"/>
      <c r="G20" s="51"/>
      <c r="H20" s="50"/>
      <c r="I20" s="52"/>
    </row>
    <row r="21" spans="2:20" x14ac:dyDescent="0.25">
      <c r="B21" s="544" t="s">
        <v>528</v>
      </c>
      <c r="C21" s="544"/>
      <c r="D21" s="11" t="s">
        <v>548</v>
      </c>
      <c r="E21" s="47"/>
      <c r="F21" s="50" t="s">
        <v>558</v>
      </c>
      <c r="G21" s="51"/>
      <c r="H21" s="50" t="s">
        <v>545</v>
      </c>
      <c r="I21" s="52">
        <f>M21</f>
        <v>65300</v>
      </c>
      <c r="M21" s="680">
        <v>65300</v>
      </c>
    </row>
    <row r="22" spans="2:20" x14ac:dyDescent="0.25">
      <c r="D22" s="11" t="s">
        <v>572</v>
      </c>
      <c r="E22" s="49"/>
      <c r="F22" s="50" t="s">
        <v>558</v>
      </c>
      <c r="G22" s="51"/>
      <c r="H22" s="50" t="s">
        <v>543</v>
      </c>
      <c r="I22" s="52">
        <f>M21</f>
        <v>65300</v>
      </c>
    </row>
    <row r="23" spans="2:20" ht="3" customHeight="1" x14ac:dyDescent="0.25">
      <c r="C23" s="77"/>
      <c r="D23" s="11"/>
      <c r="E23" s="49"/>
      <c r="F23" s="50"/>
      <c r="G23" s="51"/>
      <c r="H23" s="50"/>
      <c r="I23" s="52"/>
    </row>
    <row r="24" spans="2:20" x14ac:dyDescent="0.25">
      <c r="B24" s="544" t="s">
        <v>556</v>
      </c>
      <c r="C24" s="544"/>
      <c r="D24" s="11" t="s">
        <v>538</v>
      </c>
      <c r="E24" s="47"/>
      <c r="F24" s="50" t="s">
        <v>558</v>
      </c>
      <c r="G24" s="51"/>
      <c r="H24" s="50" t="s">
        <v>545</v>
      </c>
      <c r="I24" s="52">
        <f>M24</f>
        <v>15400</v>
      </c>
      <c r="M24" s="680">
        <v>15400</v>
      </c>
    </row>
    <row r="25" spans="2:20" x14ac:dyDescent="0.25">
      <c r="D25" s="11" t="s">
        <v>572</v>
      </c>
      <c r="E25" s="47"/>
      <c r="F25" s="50" t="s">
        <v>558</v>
      </c>
      <c r="G25" s="51"/>
      <c r="H25" s="50" t="s">
        <v>543</v>
      </c>
      <c r="I25" s="52">
        <f>M24</f>
        <v>15400</v>
      </c>
    </row>
    <row r="26" spans="2:20" ht="3" customHeight="1" x14ac:dyDescent="0.25">
      <c r="C26" s="77"/>
      <c r="D26" s="11"/>
      <c r="E26" s="47"/>
      <c r="F26" s="50"/>
      <c r="G26" s="51"/>
      <c r="H26" s="50"/>
      <c r="I26" s="52"/>
    </row>
    <row r="27" spans="2:20" x14ac:dyDescent="0.25">
      <c r="B27" s="544" t="s">
        <v>557</v>
      </c>
      <c r="C27" s="544"/>
      <c r="D27" s="11" t="s">
        <v>538</v>
      </c>
      <c r="E27" s="47"/>
      <c r="F27" s="50" t="s">
        <v>558</v>
      </c>
      <c r="G27" s="51"/>
      <c r="H27" s="50" t="s">
        <v>545</v>
      </c>
      <c r="I27" s="52">
        <f>M27</f>
        <v>32800</v>
      </c>
      <c r="M27" s="680">
        <v>32800</v>
      </c>
      <c r="T27" s="27"/>
    </row>
    <row r="28" spans="2:20" x14ac:dyDescent="0.25">
      <c r="D28" s="11" t="s">
        <v>548</v>
      </c>
      <c r="E28" s="47"/>
      <c r="F28" s="50" t="s">
        <v>559</v>
      </c>
      <c r="G28" s="51"/>
      <c r="H28" s="50" t="s">
        <v>543</v>
      </c>
      <c r="I28" s="52">
        <f>M27</f>
        <v>32800</v>
      </c>
      <c r="T28" s="27"/>
    </row>
    <row r="29" spans="2:20" ht="3" customHeight="1" x14ac:dyDescent="0.25">
      <c r="C29" s="77"/>
      <c r="D29" s="11"/>
      <c r="E29" s="47"/>
      <c r="F29" s="50"/>
      <c r="G29" s="51"/>
      <c r="H29" s="50"/>
      <c r="I29" s="52"/>
    </row>
    <row r="30" spans="2:20" x14ac:dyDescent="0.25">
      <c r="B30" s="544" t="s">
        <v>37</v>
      </c>
      <c r="C30" s="544"/>
      <c r="D30" s="11" t="s">
        <v>69</v>
      </c>
      <c r="E30" s="47"/>
      <c r="F30" s="50" t="s">
        <v>558</v>
      </c>
      <c r="G30" s="51"/>
      <c r="H30" s="50" t="s">
        <v>545</v>
      </c>
      <c r="I30" s="52">
        <f>M30</f>
        <v>10300</v>
      </c>
      <c r="M30" s="680">
        <v>10300</v>
      </c>
      <c r="T30" s="11"/>
    </row>
    <row r="31" spans="2:20" x14ac:dyDescent="0.25">
      <c r="D31" s="11" t="s">
        <v>538</v>
      </c>
      <c r="E31" s="47"/>
      <c r="F31" s="50" t="s">
        <v>559</v>
      </c>
      <c r="G31" s="51"/>
      <c r="H31" s="50" t="s">
        <v>543</v>
      </c>
      <c r="I31" s="52">
        <f>M30</f>
        <v>10300</v>
      </c>
      <c r="T31" s="11"/>
    </row>
    <row r="32" spans="2:20" ht="3" customHeight="1" x14ac:dyDescent="0.25">
      <c r="C32" s="77"/>
      <c r="D32" s="11"/>
      <c r="E32" s="47"/>
      <c r="F32" s="50"/>
      <c r="G32" s="51"/>
      <c r="H32" s="50"/>
      <c r="I32" s="52"/>
      <c r="T32" s="11"/>
    </row>
    <row r="33" spans="2:20" x14ac:dyDescent="0.25">
      <c r="B33" s="544" t="s">
        <v>38</v>
      </c>
      <c r="C33" s="544"/>
      <c r="D33" s="11" t="s">
        <v>538</v>
      </c>
      <c r="E33" s="47"/>
      <c r="F33" s="50" t="s">
        <v>558</v>
      </c>
      <c r="G33" s="51"/>
      <c r="H33" s="50" t="s">
        <v>545</v>
      </c>
      <c r="I33" s="52">
        <f>M33</f>
        <v>40000</v>
      </c>
      <c r="M33" s="680">
        <v>40000</v>
      </c>
      <c r="T33" s="11"/>
    </row>
    <row r="34" spans="2:20" x14ac:dyDescent="0.25">
      <c r="C34" s="48"/>
      <c r="D34" s="11" t="s">
        <v>554</v>
      </c>
      <c r="E34" s="47"/>
      <c r="F34" s="50" t="s">
        <v>558</v>
      </c>
      <c r="G34" s="51"/>
      <c r="H34" s="50" t="s">
        <v>543</v>
      </c>
      <c r="I34" s="52">
        <f>M33</f>
        <v>40000</v>
      </c>
      <c r="T34" s="11"/>
    </row>
    <row r="35" spans="2:20" x14ac:dyDescent="0.25">
      <c r="T35" s="11"/>
    </row>
    <row r="36" spans="2:20" x14ac:dyDescent="0.25">
      <c r="T36" s="11"/>
    </row>
    <row r="37" spans="2:20" x14ac:dyDescent="0.25">
      <c r="T37" s="11"/>
    </row>
    <row r="38" spans="2:20" x14ac:dyDescent="0.25">
      <c r="T38" s="11"/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0.7" right="1" top="0.85" bottom="0.8" header="0.5" footer="0.35"/>
      <printOptions horizontalCentered="1"/>
      <pageSetup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D7">
      <selection activeCell="N25" sqref="N25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>
      <selection activeCell="F26" sqref="F26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1">
    <mergeCell ref="B18:C18"/>
    <mergeCell ref="B33:C33"/>
    <mergeCell ref="B30:C30"/>
    <mergeCell ref="B24:C24"/>
    <mergeCell ref="B21:C21"/>
    <mergeCell ref="B27:C27"/>
    <mergeCell ref="B11:C11"/>
    <mergeCell ref="B14:C14"/>
    <mergeCell ref="B3:C3"/>
    <mergeCell ref="B5:C5"/>
    <mergeCell ref="B8:C8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4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2" width="4.7109375" style="6" customWidth="1"/>
    <col min="3" max="3" width="6.5703125" style="6" customWidth="1"/>
    <col min="4" max="4" width="3.5703125" style="6" customWidth="1"/>
    <col min="5" max="5" width="4.28515625" style="6" customWidth="1"/>
    <col min="6" max="6" width="9.140625" style="6"/>
    <col min="7" max="8" width="4.85546875" style="6" customWidth="1"/>
    <col min="9" max="9" width="5.7109375" style="6" customWidth="1"/>
    <col min="10" max="10" width="4.85546875" style="6" customWidth="1"/>
    <col min="11" max="11" width="9.42578125" style="6" customWidth="1"/>
    <col min="12" max="13" width="12.7109375" style="6" customWidth="1"/>
    <col min="14" max="14" width="9.140625" style="6"/>
    <col min="15" max="15" width="2.7109375" style="6" customWidth="1"/>
    <col min="16" max="16" width="0" style="677" hidden="1" customWidth="1"/>
    <col min="17" max="17" width="2.7109375" style="677" hidden="1" customWidth="1"/>
    <col min="18" max="18" width="0" style="677" hidden="1" customWidth="1"/>
    <col min="19" max="19" width="2.7109375" style="677" hidden="1" customWidth="1"/>
    <col min="20" max="20" width="0" style="677" hidden="1" customWidth="1"/>
    <col min="21" max="21" width="2.7109375" style="677" hidden="1" customWidth="1"/>
    <col min="22" max="22" width="9.140625" style="338"/>
    <col min="23" max="23" width="2.7109375" style="6" customWidth="1"/>
    <col min="24" max="25" width="9.140625" style="6"/>
    <col min="26" max="26" width="3.7109375" style="6" customWidth="1"/>
    <col min="27" max="27" width="7.7109375" style="6" customWidth="1"/>
    <col min="28" max="28" width="9.140625" style="6"/>
    <col min="29" max="29" width="12.5703125" style="6" bestFit="1" customWidth="1"/>
    <col min="30" max="16384" width="9.140625" style="6"/>
  </cols>
  <sheetData>
    <row r="1" spans="2:30" ht="28.5" customHeight="1" x14ac:dyDescent="0.25"/>
    <row r="2" spans="2:30" ht="18" customHeight="1" x14ac:dyDescent="0.25">
      <c r="B2" s="6" t="s">
        <v>816</v>
      </c>
      <c r="V2" s="505"/>
      <c r="W2" s="11"/>
      <c r="X2" s="11"/>
      <c r="Y2" s="11"/>
      <c r="Z2" s="11"/>
      <c r="AA2" s="11"/>
      <c r="AB2" s="11"/>
      <c r="AC2" s="11"/>
      <c r="AD2" s="11"/>
    </row>
    <row r="3" spans="2:30" ht="18" customHeight="1" thickBot="1" x14ac:dyDescent="0.3">
      <c r="B3" s="7"/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  <c r="U3" s="697"/>
      <c r="V3" s="515"/>
      <c r="W3" s="15"/>
      <c r="X3" s="15"/>
      <c r="Y3" s="15"/>
      <c r="Z3" s="11"/>
      <c r="AA3" s="11"/>
      <c r="AB3" s="11"/>
      <c r="AC3" s="11"/>
      <c r="AD3" s="11"/>
    </row>
    <row r="4" spans="2:30" ht="21.95" customHeight="1" thickTop="1" thickBot="1" x14ac:dyDescent="0.3">
      <c r="C4" s="561" t="s">
        <v>562</v>
      </c>
      <c r="D4" s="562"/>
      <c r="E4" s="559" t="s">
        <v>497</v>
      </c>
      <c r="F4" s="559"/>
      <c r="G4" s="559"/>
      <c r="H4" s="559"/>
      <c r="I4" s="559"/>
      <c r="J4" s="559"/>
      <c r="K4" s="560"/>
      <c r="L4" s="31" t="s">
        <v>545</v>
      </c>
      <c r="M4" s="32" t="s">
        <v>543</v>
      </c>
      <c r="W4" s="11"/>
      <c r="X4" s="11"/>
      <c r="Y4" s="11"/>
      <c r="Z4" s="11"/>
      <c r="AA4" s="11"/>
      <c r="AC4" s="11"/>
      <c r="AD4" s="11"/>
    </row>
    <row r="5" spans="2:30" ht="17.100000000000001" customHeight="1" thickTop="1" x14ac:dyDescent="0.25">
      <c r="C5" s="172" t="s">
        <v>694</v>
      </c>
      <c r="D5" s="29">
        <v>2</v>
      </c>
      <c r="E5" s="25" t="s">
        <v>538</v>
      </c>
      <c r="F5" s="25"/>
      <c r="G5" s="25"/>
      <c r="H5" s="25"/>
      <c r="I5" s="17"/>
      <c r="J5" s="17"/>
      <c r="K5" s="23"/>
      <c r="L5" s="18">
        <f>P5</f>
        <v>51500</v>
      </c>
      <c r="M5" s="29"/>
      <c r="P5" s="680">
        <v>51500</v>
      </c>
      <c r="R5" s="682" t="s">
        <v>144</v>
      </c>
      <c r="W5" s="11"/>
      <c r="Y5" s="11"/>
      <c r="Z5" s="11"/>
      <c r="AA5" s="11"/>
      <c r="AD5" s="11"/>
    </row>
    <row r="6" spans="2:30" ht="16.5" customHeight="1" x14ac:dyDescent="0.25">
      <c r="C6" s="19"/>
      <c r="D6" s="260"/>
      <c r="E6" s="26"/>
      <c r="F6" s="26" t="s">
        <v>572</v>
      </c>
      <c r="G6" s="26"/>
      <c r="H6" s="26"/>
      <c r="I6" s="13"/>
      <c r="J6" s="13"/>
      <c r="K6" s="24"/>
      <c r="L6" s="22"/>
      <c r="M6" s="30">
        <f>SUM(L5)</f>
        <v>51500</v>
      </c>
      <c r="W6" s="11"/>
      <c r="X6" s="11"/>
      <c r="Y6" s="11"/>
      <c r="Z6" s="11"/>
      <c r="AA6" s="11"/>
      <c r="AD6" s="11"/>
    </row>
    <row r="7" spans="2:30" ht="16.5" customHeight="1" x14ac:dyDescent="0.25">
      <c r="C7" s="19"/>
      <c r="D7" s="260"/>
      <c r="E7" s="174" t="s">
        <v>591</v>
      </c>
      <c r="F7" s="26"/>
      <c r="G7" s="26"/>
      <c r="H7" s="26"/>
      <c r="I7" s="13"/>
      <c r="J7" s="13"/>
      <c r="K7" s="24"/>
      <c r="L7" s="22"/>
      <c r="M7" s="30"/>
      <c r="W7" s="11"/>
      <c r="X7" s="11"/>
      <c r="Y7" s="11"/>
      <c r="Z7" s="11"/>
      <c r="AA7" s="11"/>
      <c r="AD7" s="11"/>
    </row>
    <row r="8" spans="2:30" ht="15.6" customHeight="1" x14ac:dyDescent="0.25">
      <c r="C8" s="19"/>
      <c r="D8" s="260"/>
      <c r="E8" s="26"/>
      <c r="F8" s="26"/>
      <c r="G8" s="26"/>
      <c r="H8" s="26"/>
      <c r="I8" s="13"/>
      <c r="J8" s="13"/>
      <c r="K8" s="24"/>
      <c r="L8" s="22"/>
      <c r="M8" s="30"/>
      <c r="W8" s="11"/>
      <c r="X8" s="11"/>
      <c r="Y8" s="11"/>
      <c r="Z8" s="11"/>
      <c r="AD8" s="11"/>
    </row>
    <row r="9" spans="2:30" ht="16.5" customHeight="1" x14ac:dyDescent="0.25">
      <c r="C9" s="19"/>
      <c r="D9" s="260">
        <v>3</v>
      </c>
      <c r="E9" s="26" t="s">
        <v>53</v>
      </c>
      <c r="F9" s="26"/>
      <c r="G9" s="26"/>
      <c r="H9" s="26"/>
      <c r="I9" s="13"/>
      <c r="J9" s="13"/>
      <c r="K9" s="24"/>
      <c r="L9" s="389">
        <f>T9</f>
        <v>1800</v>
      </c>
      <c r="M9" s="30"/>
      <c r="P9" s="680">
        <v>180</v>
      </c>
      <c r="Q9" s="692" t="s">
        <v>118</v>
      </c>
      <c r="R9" s="680">
        <v>10</v>
      </c>
      <c r="S9" s="692" t="s">
        <v>119</v>
      </c>
      <c r="T9" s="692">
        <f>SUM(P9*R9)</f>
        <v>1800</v>
      </c>
      <c r="U9" s="682" t="s">
        <v>1058</v>
      </c>
      <c r="W9" s="11"/>
      <c r="X9" s="11"/>
      <c r="Y9" s="11"/>
      <c r="Z9" s="11"/>
      <c r="AA9" s="11"/>
      <c r="AD9" s="11"/>
    </row>
    <row r="10" spans="2:30" ht="16.5" customHeight="1" x14ac:dyDescent="0.25">
      <c r="C10" s="19"/>
      <c r="D10" s="260"/>
      <c r="E10" s="26"/>
      <c r="F10" s="26" t="s">
        <v>551</v>
      </c>
      <c r="G10" s="26"/>
      <c r="H10" s="26"/>
      <c r="I10" s="13"/>
      <c r="J10" s="13"/>
      <c r="K10" s="24"/>
      <c r="L10" s="22"/>
      <c r="M10" s="388">
        <f>SUM(L9)</f>
        <v>1800</v>
      </c>
      <c r="W10" s="11"/>
      <c r="X10" s="11"/>
      <c r="Y10" s="11"/>
      <c r="Z10" s="11"/>
      <c r="AA10" s="11"/>
      <c r="AD10" s="11"/>
    </row>
    <row r="11" spans="2:30" ht="16.5" customHeight="1" x14ac:dyDescent="0.25">
      <c r="C11" s="19"/>
      <c r="D11" s="260"/>
      <c r="E11" s="174" t="s">
        <v>592</v>
      </c>
      <c r="F11" s="26"/>
      <c r="G11" s="26"/>
      <c r="H11" s="26"/>
      <c r="I11" s="13"/>
      <c r="J11" s="13"/>
      <c r="K11" s="24"/>
      <c r="L11" s="22"/>
      <c r="M11" s="30"/>
      <c r="W11" s="11"/>
      <c r="X11" s="11"/>
      <c r="Y11" s="11"/>
      <c r="Z11" s="11"/>
      <c r="AA11" s="11"/>
      <c r="AD11" s="11"/>
    </row>
    <row r="12" spans="2:30" ht="15.6" customHeight="1" x14ac:dyDescent="0.25">
      <c r="C12" s="19"/>
      <c r="D12" s="260"/>
      <c r="E12" s="26"/>
      <c r="F12" s="26"/>
      <c r="G12" s="26"/>
      <c r="H12" s="26"/>
      <c r="I12" s="13"/>
      <c r="J12" s="13"/>
      <c r="K12" s="24"/>
      <c r="L12" s="22"/>
      <c r="M12" s="58"/>
      <c r="W12" s="11"/>
      <c r="X12" s="11"/>
      <c r="Y12" s="11"/>
      <c r="Z12" s="11"/>
      <c r="AA12" s="11"/>
      <c r="AD12" s="11"/>
    </row>
    <row r="13" spans="2:30" ht="16.5" customHeight="1" x14ac:dyDescent="0.25">
      <c r="C13" s="54"/>
      <c r="D13" s="283">
        <v>6</v>
      </c>
      <c r="E13" s="55" t="s">
        <v>69</v>
      </c>
      <c r="F13" s="55"/>
      <c r="G13" s="55"/>
      <c r="H13" s="55"/>
      <c r="I13" s="12"/>
      <c r="J13" s="12"/>
      <c r="K13" s="56"/>
      <c r="L13" s="57">
        <f>P13</f>
        <v>9200</v>
      </c>
      <c r="M13" s="30"/>
      <c r="P13" s="680">
        <v>9200</v>
      </c>
      <c r="W13" s="11"/>
      <c r="X13" s="11"/>
      <c r="Y13" s="11"/>
      <c r="Z13" s="11"/>
      <c r="AA13" s="11"/>
      <c r="AC13" s="11"/>
      <c r="AD13" s="11"/>
    </row>
    <row r="14" spans="2:30" ht="16.5" customHeight="1" x14ac:dyDescent="0.25">
      <c r="C14" s="19"/>
      <c r="D14" s="260"/>
      <c r="E14" s="21"/>
      <c r="F14" s="21" t="s">
        <v>538</v>
      </c>
      <c r="G14" s="21"/>
      <c r="H14" s="21"/>
      <c r="I14" s="13"/>
      <c r="J14" s="13"/>
      <c r="K14" s="24"/>
      <c r="L14" s="22"/>
      <c r="M14" s="30">
        <f>SUM(L13)</f>
        <v>9200</v>
      </c>
      <c r="W14" s="11"/>
      <c r="X14" s="11"/>
      <c r="Y14" s="11"/>
      <c r="Z14" s="11"/>
      <c r="AA14" s="11"/>
      <c r="AC14" s="11"/>
      <c r="AD14" s="11"/>
    </row>
    <row r="15" spans="2:30" ht="16.5" customHeight="1" x14ac:dyDescent="0.25">
      <c r="C15" s="19"/>
      <c r="D15" s="260"/>
      <c r="E15" s="195" t="s">
        <v>593</v>
      </c>
      <c r="F15" s="21"/>
      <c r="G15" s="21"/>
      <c r="H15" s="21"/>
      <c r="I15" s="13"/>
      <c r="J15" s="13"/>
      <c r="K15" s="24"/>
      <c r="L15" s="22"/>
      <c r="M15" s="30"/>
      <c r="V15" s="505"/>
      <c r="W15" s="11"/>
      <c r="X15" s="11"/>
      <c r="Y15" s="11"/>
      <c r="Z15" s="11"/>
      <c r="AA15" s="11"/>
      <c r="AB15" s="11"/>
      <c r="AC15" s="11"/>
      <c r="AD15" s="11"/>
    </row>
    <row r="16" spans="2:30" ht="15.6" customHeight="1" x14ac:dyDescent="0.25">
      <c r="C16" s="19"/>
      <c r="D16" s="260"/>
      <c r="E16" s="21"/>
      <c r="F16" s="21"/>
      <c r="G16" s="21"/>
      <c r="H16" s="21"/>
      <c r="I16" s="13"/>
      <c r="J16" s="13"/>
      <c r="K16" s="24"/>
      <c r="L16" s="22"/>
      <c r="M16" s="30"/>
      <c r="V16" s="505"/>
      <c r="W16" s="11"/>
      <c r="X16" s="11"/>
      <c r="Y16" s="11"/>
      <c r="Z16" s="11"/>
      <c r="AA16" s="11"/>
      <c r="AB16" s="11"/>
      <c r="AC16" s="11"/>
      <c r="AD16" s="11"/>
    </row>
    <row r="17" spans="3:30" ht="16.5" customHeight="1" x14ac:dyDescent="0.25">
      <c r="C17" s="19"/>
      <c r="D17" s="260">
        <v>9</v>
      </c>
      <c r="E17" s="21" t="s">
        <v>573</v>
      </c>
      <c r="F17" s="21"/>
      <c r="G17" s="21"/>
      <c r="H17" s="21"/>
      <c r="I17" s="13"/>
      <c r="J17" s="13"/>
      <c r="K17" s="24"/>
      <c r="L17" s="22">
        <f>P17</f>
        <v>1000</v>
      </c>
      <c r="M17" s="30"/>
      <c r="P17" s="680">
        <v>1000</v>
      </c>
      <c r="V17" s="505"/>
      <c r="W17" s="11"/>
      <c r="X17" s="11"/>
      <c r="Y17" s="11"/>
      <c r="Z17" s="11"/>
      <c r="AA17" s="11"/>
      <c r="AB17" s="11"/>
      <c r="AC17" s="11"/>
      <c r="AD17" s="11"/>
    </row>
    <row r="18" spans="3:30" ht="16.5" customHeight="1" x14ac:dyDescent="0.25">
      <c r="C18" s="19"/>
      <c r="D18" s="260"/>
      <c r="E18" s="21"/>
      <c r="F18" s="21" t="s">
        <v>538</v>
      </c>
      <c r="G18" s="21"/>
      <c r="H18" s="21"/>
      <c r="I18" s="13"/>
      <c r="J18" s="13"/>
      <c r="K18" s="24"/>
      <c r="L18" s="22"/>
      <c r="M18" s="30">
        <f>SUM(L17)</f>
        <v>1000</v>
      </c>
    </row>
    <row r="19" spans="3:30" ht="16.5" customHeight="1" x14ac:dyDescent="0.25">
      <c r="C19" s="19"/>
      <c r="D19" s="260"/>
      <c r="E19" s="195" t="s">
        <v>594</v>
      </c>
      <c r="F19" s="21"/>
      <c r="G19" s="21"/>
      <c r="H19" s="21"/>
      <c r="I19" s="13"/>
      <c r="J19" s="13"/>
      <c r="K19" s="24"/>
      <c r="L19" s="22"/>
      <c r="M19" s="30"/>
    </row>
    <row r="20" spans="3:30" ht="15.6" customHeight="1" x14ac:dyDescent="0.25">
      <c r="C20" s="19"/>
      <c r="D20" s="260"/>
      <c r="E20" s="21"/>
      <c r="F20" s="21"/>
      <c r="G20" s="21"/>
      <c r="H20" s="21"/>
      <c r="I20" s="13"/>
      <c r="J20" s="13"/>
      <c r="K20" s="24"/>
      <c r="L20" s="22"/>
      <c r="M20" s="30"/>
    </row>
    <row r="21" spans="3:30" ht="16.5" customHeight="1" x14ac:dyDescent="0.25">
      <c r="C21" s="19"/>
      <c r="D21" s="260">
        <v>12</v>
      </c>
      <c r="E21" s="21" t="s">
        <v>595</v>
      </c>
      <c r="F21" s="21"/>
      <c r="G21" s="21"/>
      <c r="H21" s="21"/>
      <c r="I21" s="13"/>
      <c r="J21" s="13"/>
      <c r="K21" s="24"/>
      <c r="L21" s="22">
        <f>P21</f>
        <v>40800</v>
      </c>
      <c r="M21" s="30"/>
      <c r="P21" s="680">
        <v>40800</v>
      </c>
    </row>
    <row r="22" spans="3:30" ht="16.5" customHeight="1" x14ac:dyDescent="0.25">
      <c r="C22" s="19"/>
      <c r="D22" s="260"/>
      <c r="E22" s="21"/>
      <c r="F22" s="21" t="s">
        <v>538</v>
      </c>
      <c r="G22" s="21"/>
      <c r="H22" s="21"/>
      <c r="I22" s="13"/>
      <c r="J22" s="13"/>
      <c r="K22" s="24"/>
      <c r="L22" s="22"/>
      <c r="M22" s="30">
        <f>R22</f>
        <v>1000</v>
      </c>
      <c r="R22" s="680">
        <v>1000</v>
      </c>
    </row>
    <row r="23" spans="3:30" ht="16.5" customHeight="1" x14ac:dyDescent="0.25">
      <c r="C23" s="19"/>
      <c r="D23" s="260"/>
      <c r="E23" s="21"/>
      <c r="F23" s="21" t="s">
        <v>567</v>
      </c>
      <c r="G23" s="21"/>
      <c r="H23" s="21"/>
      <c r="I23" s="13"/>
      <c r="J23" s="13"/>
      <c r="K23" s="24"/>
      <c r="L23" s="22"/>
      <c r="M23" s="30">
        <f>R23</f>
        <v>39800</v>
      </c>
      <c r="R23" s="692">
        <f>SUM(P21-R22)</f>
        <v>39800</v>
      </c>
      <c r="S23" s="682" t="s">
        <v>1058</v>
      </c>
    </row>
    <row r="24" spans="3:30" ht="16.5" customHeight="1" x14ac:dyDescent="0.25">
      <c r="C24" s="19"/>
      <c r="D24" s="260"/>
      <c r="E24" s="195" t="s">
        <v>596</v>
      </c>
      <c r="F24" s="21"/>
      <c r="G24" s="21"/>
      <c r="H24" s="21"/>
      <c r="I24" s="13"/>
      <c r="J24" s="13"/>
      <c r="K24" s="24"/>
      <c r="L24" s="22"/>
      <c r="M24" s="30"/>
    </row>
    <row r="25" spans="3:30" ht="15.6" customHeight="1" x14ac:dyDescent="0.25">
      <c r="C25" s="19"/>
      <c r="D25" s="254"/>
      <c r="E25" s="21"/>
      <c r="F25" s="21"/>
      <c r="G25" s="21"/>
      <c r="H25" s="21"/>
      <c r="I25" s="13"/>
      <c r="J25" s="13"/>
      <c r="K25" s="24"/>
      <c r="L25" s="22"/>
      <c r="M25" s="30"/>
    </row>
    <row r="26" spans="3:30" ht="16.5" customHeight="1" x14ac:dyDescent="0.25">
      <c r="C26" s="19"/>
      <c r="D26" s="254">
        <v>13</v>
      </c>
      <c r="E26" s="21" t="s">
        <v>538</v>
      </c>
      <c r="F26" s="21"/>
      <c r="G26" s="21"/>
      <c r="H26" s="21"/>
      <c r="I26" s="13"/>
      <c r="J26" s="13"/>
      <c r="K26" s="24"/>
      <c r="L26" s="22">
        <f>P26</f>
        <v>1050</v>
      </c>
      <c r="M26" s="30"/>
      <c r="P26" s="680">
        <v>1050</v>
      </c>
    </row>
    <row r="27" spans="3:30" ht="16.5" customHeight="1" x14ac:dyDescent="0.25">
      <c r="C27" s="19"/>
      <c r="D27" s="254"/>
      <c r="E27" s="21"/>
      <c r="F27" s="21" t="s">
        <v>548</v>
      </c>
      <c r="G27" s="21"/>
      <c r="H27" s="21"/>
      <c r="I27" s="13"/>
      <c r="J27" s="13"/>
      <c r="K27" s="24"/>
      <c r="L27" s="22"/>
      <c r="M27" s="30">
        <f>SUM(L26)</f>
        <v>1050</v>
      </c>
    </row>
    <row r="28" spans="3:30" ht="16.5" customHeight="1" x14ac:dyDescent="0.25">
      <c r="C28" s="19"/>
      <c r="D28" s="254"/>
      <c r="E28" s="195" t="s">
        <v>597</v>
      </c>
      <c r="F28" s="21"/>
      <c r="G28" s="21"/>
      <c r="H28" s="21"/>
      <c r="I28" s="13"/>
      <c r="J28" s="13"/>
      <c r="K28" s="24"/>
      <c r="L28" s="22"/>
      <c r="M28" s="30"/>
    </row>
    <row r="29" spans="3:30" ht="15.6" customHeight="1" x14ac:dyDescent="0.25">
      <c r="C29" s="19"/>
      <c r="D29" s="254"/>
      <c r="E29" s="21"/>
      <c r="F29" s="21"/>
      <c r="G29" s="21"/>
      <c r="H29" s="21"/>
      <c r="I29" s="13"/>
      <c r="J29" s="13"/>
      <c r="K29" s="24"/>
      <c r="L29" s="22"/>
      <c r="M29" s="30"/>
    </row>
    <row r="30" spans="3:30" ht="16.5" customHeight="1" x14ac:dyDescent="0.25">
      <c r="C30" s="19"/>
      <c r="D30" s="254">
        <v>16</v>
      </c>
      <c r="E30" s="21" t="s">
        <v>551</v>
      </c>
      <c r="F30" s="21"/>
      <c r="G30" s="21"/>
      <c r="H30" s="21"/>
      <c r="I30" s="13"/>
      <c r="J30" s="13"/>
      <c r="K30" s="24"/>
      <c r="L30" s="22">
        <f>P30</f>
        <v>950</v>
      </c>
      <c r="M30" s="30"/>
      <c r="P30" s="680">
        <v>950</v>
      </c>
    </row>
    <row r="31" spans="3:30" ht="16.5" customHeight="1" x14ac:dyDescent="0.25">
      <c r="C31" s="19"/>
      <c r="D31" s="254"/>
      <c r="E31" s="21"/>
      <c r="F31" s="21" t="s">
        <v>538</v>
      </c>
      <c r="G31" s="21"/>
      <c r="H31" s="21"/>
      <c r="I31" s="13"/>
      <c r="J31" s="13"/>
      <c r="K31" s="24"/>
      <c r="L31" s="22"/>
      <c r="M31" s="30">
        <f>SUM(L30)</f>
        <v>950</v>
      </c>
    </row>
    <row r="32" spans="3:30" ht="16.5" customHeight="1" x14ac:dyDescent="0.25">
      <c r="C32" s="19"/>
      <c r="D32" s="254"/>
      <c r="E32" s="195" t="s">
        <v>598</v>
      </c>
      <c r="F32" s="21"/>
      <c r="G32" s="21"/>
      <c r="H32" s="21"/>
      <c r="I32" s="13"/>
      <c r="J32" s="13"/>
      <c r="K32" s="24"/>
      <c r="L32" s="22"/>
      <c r="M32" s="30"/>
    </row>
    <row r="33" spans="3:16" ht="15.6" customHeight="1" x14ac:dyDescent="0.25">
      <c r="C33" s="19"/>
      <c r="D33" s="254"/>
      <c r="E33" s="21"/>
      <c r="F33" s="21"/>
      <c r="G33" s="21"/>
      <c r="H33" s="21"/>
      <c r="I33" s="13"/>
      <c r="J33" s="13"/>
      <c r="K33" s="24"/>
      <c r="L33" s="22"/>
      <c r="M33" s="30"/>
    </row>
    <row r="34" spans="3:16" ht="16.5" customHeight="1" x14ac:dyDescent="0.25">
      <c r="C34" s="19"/>
      <c r="D34" s="254">
        <v>23</v>
      </c>
      <c r="E34" s="21" t="s">
        <v>538</v>
      </c>
      <c r="F34" s="21"/>
      <c r="G34" s="21"/>
      <c r="H34" s="21"/>
      <c r="I34" s="13"/>
      <c r="J34" s="13"/>
      <c r="K34" s="24"/>
      <c r="L34" s="22">
        <f>P34</f>
        <v>10000</v>
      </c>
      <c r="M34" s="30"/>
      <c r="P34" s="680">
        <v>10000</v>
      </c>
    </row>
    <row r="35" spans="3:16" ht="16.5" customHeight="1" x14ac:dyDescent="0.25">
      <c r="C35" s="19"/>
      <c r="D35" s="254"/>
      <c r="E35" s="21"/>
      <c r="F35" s="21" t="s">
        <v>567</v>
      </c>
      <c r="G35" s="21"/>
      <c r="H35" s="21"/>
      <c r="I35" s="13"/>
      <c r="J35" s="13"/>
      <c r="K35" s="24"/>
      <c r="L35" s="22"/>
      <c r="M35" s="30">
        <f>SUM(L34)</f>
        <v>10000</v>
      </c>
    </row>
    <row r="36" spans="3:16" ht="16.5" customHeight="1" x14ac:dyDescent="0.25">
      <c r="C36" s="19"/>
      <c r="D36" s="254"/>
      <c r="E36" s="195" t="s">
        <v>599</v>
      </c>
      <c r="F36" s="21"/>
      <c r="G36" s="21"/>
      <c r="H36" s="21"/>
      <c r="I36" s="13"/>
      <c r="J36" s="13"/>
      <c r="K36" s="24"/>
      <c r="L36" s="22"/>
      <c r="M36" s="30"/>
    </row>
    <row r="37" spans="3:16" ht="15.6" customHeight="1" x14ac:dyDescent="0.25">
      <c r="C37" s="19"/>
      <c r="D37" s="254"/>
      <c r="E37" s="21"/>
      <c r="F37" s="21"/>
      <c r="G37" s="21"/>
      <c r="H37" s="21"/>
      <c r="I37" s="13"/>
      <c r="J37" s="13"/>
      <c r="K37" s="24"/>
      <c r="L37" s="22"/>
      <c r="M37" s="30"/>
    </row>
    <row r="38" spans="3:16" ht="16.5" customHeight="1" x14ac:dyDescent="0.25">
      <c r="C38" s="19"/>
      <c r="D38" s="254">
        <v>27</v>
      </c>
      <c r="E38" s="21" t="s">
        <v>287</v>
      </c>
      <c r="F38" s="21"/>
      <c r="G38" s="21"/>
      <c r="H38" s="21"/>
      <c r="I38" s="13"/>
      <c r="J38" s="13"/>
      <c r="K38" s="24"/>
      <c r="L38" s="22">
        <f>P38</f>
        <v>185</v>
      </c>
      <c r="M38" s="30"/>
      <c r="P38" s="680">
        <v>185</v>
      </c>
    </row>
    <row r="39" spans="3:16" ht="16.5" customHeight="1" x14ac:dyDescent="0.25">
      <c r="C39" s="19"/>
      <c r="D39" s="254"/>
      <c r="E39" s="21"/>
      <c r="F39" s="21" t="s">
        <v>538</v>
      </c>
      <c r="G39" s="21"/>
      <c r="H39" s="21"/>
      <c r="I39" s="13"/>
      <c r="J39" s="13"/>
      <c r="K39" s="24"/>
      <c r="L39" s="22"/>
      <c r="M39" s="30">
        <f>SUM(L38)</f>
        <v>185</v>
      </c>
    </row>
    <row r="40" spans="3:16" ht="16.5" customHeight="1" x14ac:dyDescent="0.25">
      <c r="C40" s="19"/>
      <c r="D40" s="254"/>
      <c r="E40" s="195" t="s">
        <v>600</v>
      </c>
      <c r="F40" s="21"/>
      <c r="G40" s="21"/>
      <c r="H40" s="21"/>
      <c r="I40" s="13"/>
      <c r="J40" s="13"/>
      <c r="K40" s="24"/>
      <c r="L40" s="22"/>
      <c r="M40" s="30"/>
    </row>
    <row r="41" spans="3:16" ht="15.6" customHeight="1" x14ac:dyDescent="0.25">
      <c r="C41" s="19"/>
      <c r="D41" s="254"/>
      <c r="E41" s="21"/>
      <c r="F41" s="21"/>
      <c r="G41" s="21"/>
      <c r="H41" s="21"/>
      <c r="I41" s="13"/>
      <c r="J41" s="13"/>
      <c r="K41" s="24"/>
      <c r="L41" s="22"/>
      <c r="M41" s="30"/>
    </row>
    <row r="42" spans="3:16" ht="16.5" customHeight="1" x14ac:dyDescent="0.25">
      <c r="C42" s="19"/>
      <c r="D42" s="254">
        <v>30</v>
      </c>
      <c r="E42" s="21" t="s">
        <v>574</v>
      </c>
      <c r="F42" s="21"/>
      <c r="G42" s="21"/>
      <c r="H42" s="21"/>
      <c r="I42" s="13"/>
      <c r="J42" s="13"/>
      <c r="K42" s="24"/>
      <c r="L42" s="22">
        <f>P42</f>
        <v>1550</v>
      </c>
      <c r="M42" s="30"/>
      <c r="P42" s="680">
        <v>1550</v>
      </c>
    </row>
    <row r="43" spans="3:16" ht="16.5" customHeight="1" x14ac:dyDescent="0.25">
      <c r="C43" s="19"/>
      <c r="D43" s="254"/>
      <c r="E43" s="21"/>
      <c r="F43" s="21" t="s">
        <v>538</v>
      </c>
      <c r="G43" s="21"/>
      <c r="H43" s="21"/>
      <c r="I43" s="13"/>
      <c r="J43" s="13"/>
      <c r="K43" s="24"/>
      <c r="L43" s="22"/>
      <c r="M43" s="30">
        <f>SUM(L42)</f>
        <v>1550</v>
      </c>
    </row>
    <row r="44" spans="3:16" ht="16.5" customHeight="1" x14ac:dyDescent="0.25">
      <c r="C44" s="19"/>
      <c r="D44" s="254"/>
      <c r="E44" s="195" t="s">
        <v>601</v>
      </c>
      <c r="F44" s="21"/>
      <c r="G44" s="21"/>
      <c r="H44" s="21"/>
      <c r="I44" s="13"/>
      <c r="J44" s="13"/>
      <c r="K44" s="24"/>
      <c r="L44" s="22"/>
      <c r="M44" s="30"/>
    </row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scale="95"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1" right="0.7" top="0.85" bottom="0.8" header="0.5" footer="0.35"/>
      <printOptions horizontalCentered="1"/>
      <pageSetup scale="94"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85" showPageBreaks="1" printArea="1" showRuler="0" topLeftCell="B34">
      <selection activeCell="L24" sqref="L24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 topLeftCell="B34">
      <selection activeCell="L24" sqref="L24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94"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1" right="0.7" top="0.85" bottom="0.8" header="0.5" footer="0.35"/>
      <printOptions horizontalCentered="1"/>
      <pageSetup scale="95"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1" right="0.7" top="0.85" bottom="0.8" header="0.5" footer="0.35"/>
      <printOptions horizontalCentered="1"/>
      <pageSetup scale="94"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C3:M3"/>
    <mergeCell ref="E4:K4"/>
    <mergeCell ref="C4:D4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7"/>
  <sheetViews>
    <sheetView zoomScale="70" zoomScaleNormal="70" zoomScaleSheetLayoutView="100" workbookViewId="0"/>
  </sheetViews>
  <sheetFormatPr defaultRowHeight="12.75" x14ac:dyDescent="0.2"/>
  <cols>
    <col min="1" max="1" width="1.7109375" style="2" customWidth="1"/>
    <col min="2" max="4" width="4.7109375" style="2" customWidth="1"/>
    <col min="5" max="8" width="9.140625" style="2"/>
    <col min="9" max="9" width="10.42578125" style="2" customWidth="1"/>
    <col min="10" max="10" width="14" style="2" customWidth="1"/>
    <col min="11" max="11" width="15.7109375" style="2" customWidth="1"/>
    <col min="12" max="16384" width="9.140625" style="2"/>
  </cols>
  <sheetData>
    <row r="1" spans="2:13" ht="18" customHeight="1" x14ac:dyDescent="0.2"/>
    <row r="2" spans="2:13" ht="18" customHeight="1" x14ac:dyDescent="0.25">
      <c r="B2" s="249" t="s">
        <v>947</v>
      </c>
      <c r="C2" s="1" t="s">
        <v>411</v>
      </c>
      <c r="D2" s="1"/>
      <c r="E2" s="155"/>
      <c r="F2" s="155"/>
      <c r="G2" s="155"/>
      <c r="H2" s="155"/>
      <c r="I2" s="155"/>
      <c r="J2" s="155"/>
      <c r="K2" s="155"/>
    </row>
    <row r="3" spans="2:13" ht="14.1" customHeight="1" x14ac:dyDescent="0.25">
      <c r="C3" s="1" t="s">
        <v>412</v>
      </c>
      <c r="D3" s="1"/>
      <c r="E3" s="155"/>
      <c r="F3" s="155"/>
      <c r="G3" s="155"/>
      <c r="H3" s="155"/>
      <c r="I3" s="155"/>
      <c r="J3" s="155"/>
      <c r="K3" s="155"/>
    </row>
    <row r="4" spans="2:13" ht="14.1" customHeight="1" x14ac:dyDescent="0.25">
      <c r="C4" s="1" t="s">
        <v>413</v>
      </c>
      <c r="D4" s="1"/>
      <c r="E4" s="155"/>
      <c r="F4" s="155"/>
      <c r="G4" s="155"/>
      <c r="H4" s="155"/>
      <c r="I4" s="155"/>
      <c r="J4" s="155"/>
      <c r="K4" s="155"/>
    </row>
    <row r="5" spans="2:13" ht="14.1" customHeight="1" x14ac:dyDescent="0.25">
      <c r="C5" s="1" t="s">
        <v>414</v>
      </c>
      <c r="D5" s="1"/>
      <c r="E5" s="155"/>
      <c r="F5" s="155"/>
      <c r="G5" s="155"/>
      <c r="H5" s="155"/>
      <c r="I5" s="155"/>
      <c r="J5" s="155"/>
      <c r="K5" s="155"/>
    </row>
    <row r="6" spans="2:13" ht="14.1" customHeight="1" x14ac:dyDescent="0.25">
      <c r="C6" s="1" t="s">
        <v>415</v>
      </c>
      <c r="D6" s="1"/>
      <c r="E6" s="155"/>
      <c r="F6" s="155"/>
      <c r="G6" s="155"/>
      <c r="H6" s="155"/>
      <c r="I6" s="155"/>
      <c r="J6" s="155"/>
      <c r="K6" s="155"/>
    </row>
    <row r="7" spans="2:13" ht="14.1" customHeight="1" x14ac:dyDescent="0.25">
      <c r="C7" s="1" t="s">
        <v>900</v>
      </c>
      <c r="D7" s="1"/>
      <c r="E7" s="155"/>
      <c r="F7" s="155"/>
      <c r="G7" s="155"/>
      <c r="H7" s="155"/>
      <c r="I7" s="155"/>
      <c r="J7" s="155"/>
      <c r="K7" s="155"/>
      <c r="M7" s="413"/>
    </row>
    <row r="8" spans="2:13" ht="14.1" customHeight="1" x14ac:dyDescent="0.25">
      <c r="C8" s="1" t="s">
        <v>901</v>
      </c>
      <c r="D8" s="1"/>
      <c r="E8" s="155"/>
      <c r="F8" s="155"/>
      <c r="G8" s="155"/>
      <c r="H8" s="155"/>
      <c r="I8" s="155"/>
      <c r="J8" s="155"/>
      <c r="K8" s="155"/>
      <c r="M8" s="413"/>
    </row>
    <row r="9" spans="2:13" ht="14.1" customHeight="1" x14ac:dyDescent="0.25">
      <c r="C9" s="1" t="s">
        <v>902</v>
      </c>
      <c r="D9" s="1"/>
      <c r="E9" s="155"/>
      <c r="F9" s="155"/>
      <c r="G9" s="155"/>
      <c r="H9" s="155"/>
      <c r="I9" s="155"/>
      <c r="J9" s="155"/>
      <c r="K9" s="155"/>
    </row>
    <row r="10" spans="2:13" ht="14.1" customHeight="1" x14ac:dyDescent="0.25">
      <c r="C10" s="1" t="s">
        <v>903</v>
      </c>
      <c r="D10" s="1"/>
      <c r="E10" s="155"/>
      <c r="F10" s="155"/>
      <c r="G10" s="155"/>
      <c r="H10" s="155"/>
      <c r="I10" s="155"/>
      <c r="J10" s="155"/>
      <c r="K10" s="155"/>
    </row>
    <row r="11" spans="2:13" ht="9.9499999999999993" customHeight="1" x14ac:dyDescent="0.25">
      <c r="B11" s="1"/>
      <c r="C11" s="1"/>
      <c r="D11" s="1"/>
      <c r="E11" s="155"/>
      <c r="F11" s="155"/>
      <c r="G11" s="155"/>
      <c r="H11" s="155"/>
      <c r="I11" s="155"/>
      <c r="J11" s="155"/>
      <c r="K11" s="155"/>
    </row>
    <row r="12" spans="2:13" ht="14.1" customHeight="1" x14ac:dyDescent="0.25">
      <c r="B12" s="249" t="s">
        <v>948</v>
      </c>
      <c r="C12" s="1" t="s">
        <v>416</v>
      </c>
      <c r="D12" s="1"/>
      <c r="E12" s="155"/>
      <c r="F12" s="155"/>
      <c r="G12" s="155"/>
      <c r="H12" s="155"/>
      <c r="I12" s="155"/>
      <c r="J12" s="155"/>
      <c r="K12" s="155"/>
    </row>
    <row r="13" spans="2:13" ht="14.1" customHeight="1" x14ac:dyDescent="0.25">
      <c r="C13" s="1" t="s">
        <v>417</v>
      </c>
      <c r="D13" s="1"/>
      <c r="E13" s="155"/>
      <c r="F13" s="155"/>
      <c r="G13" s="155"/>
      <c r="H13" s="155"/>
      <c r="I13" s="155"/>
      <c r="J13" s="155"/>
      <c r="K13" s="155"/>
    </row>
    <row r="14" spans="2:13" ht="14.1" customHeight="1" x14ac:dyDescent="0.25">
      <c r="C14" s="1" t="s">
        <v>418</v>
      </c>
      <c r="D14" s="1"/>
      <c r="E14" s="155"/>
      <c r="F14" s="155"/>
      <c r="G14" s="155"/>
      <c r="H14" s="155"/>
      <c r="I14" s="155"/>
      <c r="J14" s="155"/>
      <c r="K14" s="155"/>
    </row>
    <row r="15" spans="2:13" ht="14.1" customHeight="1" x14ac:dyDescent="0.25">
      <c r="C15" s="1" t="s">
        <v>420</v>
      </c>
      <c r="D15" s="1"/>
      <c r="E15" s="155"/>
      <c r="F15" s="155"/>
      <c r="G15" s="155"/>
      <c r="H15" s="155"/>
      <c r="I15" s="155"/>
      <c r="J15" s="155"/>
      <c r="K15" s="155"/>
    </row>
    <row r="16" spans="2:13" ht="14.1" customHeight="1" x14ac:dyDescent="0.25">
      <c r="C16" s="1" t="s">
        <v>419</v>
      </c>
      <c r="D16" s="1"/>
      <c r="E16" s="155"/>
      <c r="F16" s="155"/>
      <c r="G16" s="155"/>
      <c r="H16" s="155"/>
      <c r="I16" s="155"/>
      <c r="J16" s="155"/>
      <c r="K16" s="155"/>
    </row>
    <row r="17" spans="2:11" ht="9.9499999999999993" customHeight="1" x14ac:dyDescent="0.25">
      <c r="B17" s="1"/>
      <c r="C17" s="1"/>
      <c r="D17" s="1"/>
      <c r="E17" s="155"/>
      <c r="F17" s="155"/>
      <c r="G17" s="155"/>
      <c r="H17" s="155"/>
      <c r="I17" s="155"/>
      <c r="J17" s="155"/>
      <c r="K17" s="155"/>
    </row>
    <row r="18" spans="2:11" ht="14.1" customHeight="1" x14ac:dyDescent="0.25">
      <c r="B18" s="249" t="s">
        <v>949</v>
      </c>
      <c r="C18" s="1" t="s">
        <v>680</v>
      </c>
      <c r="D18" s="1"/>
      <c r="E18" s="155"/>
      <c r="F18" s="155"/>
      <c r="G18" s="155"/>
      <c r="H18" s="155"/>
      <c r="I18" s="155"/>
      <c r="J18" s="155"/>
      <c r="K18" s="155"/>
    </row>
    <row r="19" spans="2:11" ht="14.1" customHeight="1" x14ac:dyDescent="0.25">
      <c r="C19" s="1" t="s">
        <v>946</v>
      </c>
      <c r="D19" s="1"/>
      <c r="E19" s="155"/>
      <c r="F19" s="155"/>
      <c r="G19" s="155"/>
      <c r="H19" s="155"/>
      <c r="I19" s="155"/>
      <c r="J19" s="155"/>
      <c r="K19" s="155"/>
    </row>
    <row r="20" spans="2:11" ht="14.1" customHeight="1" x14ac:dyDescent="0.25">
      <c r="C20" s="1" t="s">
        <v>421</v>
      </c>
      <c r="D20" s="1"/>
      <c r="E20" s="155"/>
      <c r="F20" s="155"/>
      <c r="G20" s="155"/>
      <c r="H20" s="155"/>
      <c r="I20" s="155"/>
      <c r="J20" s="155"/>
      <c r="K20" s="155"/>
    </row>
    <row r="21" spans="2:11" ht="14.1" customHeight="1" x14ac:dyDescent="0.25">
      <c r="C21" s="1" t="s">
        <v>422</v>
      </c>
      <c r="D21" s="1"/>
      <c r="E21" s="155"/>
      <c r="F21" s="155"/>
      <c r="G21" s="155"/>
      <c r="H21" s="155"/>
      <c r="I21" s="155"/>
      <c r="J21" s="155"/>
      <c r="K21" s="155"/>
    </row>
    <row r="22" spans="2:11" ht="14.1" customHeight="1" x14ac:dyDescent="0.25">
      <c r="C22" s="1" t="s">
        <v>424</v>
      </c>
      <c r="D22" s="1"/>
      <c r="E22" s="155"/>
      <c r="F22" s="155"/>
      <c r="G22" s="155"/>
      <c r="H22" s="155"/>
      <c r="I22" s="155"/>
      <c r="J22" s="155"/>
      <c r="K22" s="155"/>
    </row>
    <row r="23" spans="2:11" ht="14.1" customHeight="1" x14ac:dyDescent="0.25">
      <c r="C23" s="1" t="s">
        <v>423</v>
      </c>
      <c r="D23" s="1"/>
      <c r="E23" s="155"/>
      <c r="F23" s="155"/>
      <c r="G23" s="155"/>
      <c r="H23" s="155"/>
      <c r="I23" s="155"/>
      <c r="J23" s="155"/>
      <c r="K23" s="155"/>
    </row>
    <row r="24" spans="2:11" ht="9.9499999999999993" customHeight="1" x14ac:dyDescent="0.25">
      <c r="B24" s="1"/>
      <c r="C24" s="1"/>
      <c r="D24" s="1"/>
      <c r="E24" s="155"/>
      <c r="F24" s="155"/>
      <c r="G24" s="155"/>
      <c r="H24" s="155"/>
      <c r="I24" s="155"/>
      <c r="J24" s="155"/>
      <c r="K24" s="155"/>
    </row>
    <row r="25" spans="2:11" ht="14.1" customHeight="1" x14ac:dyDescent="0.25">
      <c r="B25" s="249" t="s">
        <v>479</v>
      </c>
      <c r="C25" s="1" t="s">
        <v>425</v>
      </c>
      <c r="D25" s="1"/>
      <c r="E25" s="155"/>
      <c r="F25" s="155"/>
      <c r="G25" s="155"/>
      <c r="H25" s="155"/>
      <c r="I25" s="155"/>
      <c r="J25" s="155"/>
      <c r="K25" s="155"/>
    </row>
    <row r="26" spans="2:11" ht="14.1" customHeight="1" x14ac:dyDescent="0.25">
      <c r="C26" s="1" t="s">
        <v>426</v>
      </c>
      <c r="D26" s="1"/>
      <c r="E26" s="155"/>
      <c r="F26" s="155"/>
      <c r="G26" s="155"/>
      <c r="H26" s="155"/>
      <c r="I26" s="155"/>
      <c r="J26" s="155"/>
      <c r="K26" s="155"/>
    </row>
    <row r="27" spans="2:11" ht="14.1" customHeight="1" x14ac:dyDescent="0.25">
      <c r="C27" s="1" t="s">
        <v>845</v>
      </c>
      <c r="D27" s="1"/>
      <c r="E27" s="155"/>
      <c r="F27" s="155"/>
      <c r="G27" s="155"/>
      <c r="H27" s="155"/>
      <c r="I27" s="155"/>
      <c r="J27" s="155"/>
      <c r="K27" s="155"/>
    </row>
    <row r="28" spans="2:11" ht="14.1" customHeight="1" x14ac:dyDescent="0.25">
      <c r="C28" s="1" t="s">
        <v>846</v>
      </c>
      <c r="D28" s="1"/>
      <c r="E28" s="155"/>
      <c r="F28" s="155"/>
      <c r="G28" s="155"/>
      <c r="H28" s="155"/>
      <c r="I28" s="155"/>
      <c r="J28" s="155"/>
      <c r="K28" s="155"/>
    </row>
    <row r="29" spans="2:11" ht="14.1" customHeight="1" x14ac:dyDescent="0.25">
      <c r="C29" s="1" t="s">
        <v>427</v>
      </c>
      <c r="D29" s="1"/>
      <c r="E29" s="155"/>
      <c r="F29" s="155"/>
      <c r="G29" s="155"/>
      <c r="H29" s="155"/>
      <c r="I29" s="155"/>
      <c r="J29" s="155"/>
      <c r="K29" s="155"/>
    </row>
    <row r="30" spans="2:11" ht="9.9499999999999993" customHeight="1" x14ac:dyDescent="0.25">
      <c r="B30" s="1"/>
      <c r="C30" s="1"/>
      <c r="D30" s="1"/>
      <c r="E30" s="155"/>
      <c r="F30" s="155"/>
      <c r="G30" s="155"/>
      <c r="H30" s="155"/>
      <c r="I30" s="155"/>
      <c r="J30" s="155"/>
      <c r="K30" s="155"/>
    </row>
    <row r="31" spans="2:11" ht="14.1" customHeight="1" x14ac:dyDescent="0.25">
      <c r="B31" s="249" t="s">
        <v>480</v>
      </c>
      <c r="C31" s="1" t="s">
        <v>289</v>
      </c>
      <c r="D31" s="1"/>
      <c r="E31" s="155"/>
      <c r="F31" s="155"/>
      <c r="G31" s="155"/>
      <c r="H31" s="155"/>
      <c r="I31" s="155"/>
      <c r="J31" s="155"/>
      <c r="K31" s="155"/>
    </row>
    <row r="32" spans="2:11" ht="14.1" customHeight="1" x14ac:dyDescent="0.25">
      <c r="C32" s="1" t="s">
        <v>428</v>
      </c>
      <c r="D32" s="1"/>
      <c r="E32" s="155"/>
      <c r="F32" s="155"/>
      <c r="G32" s="155"/>
      <c r="H32" s="155"/>
      <c r="I32" s="155"/>
      <c r="J32" s="155"/>
      <c r="K32" s="155"/>
    </row>
    <row r="33" spans="2:11" ht="14.1" customHeight="1" x14ac:dyDescent="0.25">
      <c r="C33" s="1" t="s">
        <v>429</v>
      </c>
      <c r="D33" s="1"/>
      <c r="E33" s="155"/>
      <c r="F33" s="155"/>
      <c r="G33" s="155"/>
      <c r="H33" s="155"/>
      <c r="I33" s="155"/>
      <c r="J33" s="155"/>
      <c r="K33" s="155"/>
    </row>
    <row r="34" spans="2:11" ht="14.1" customHeight="1" x14ac:dyDescent="0.25">
      <c r="C34" s="1" t="s">
        <v>430</v>
      </c>
      <c r="D34" s="1"/>
      <c r="E34" s="155"/>
      <c r="F34" s="155"/>
      <c r="G34" s="155"/>
      <c r="H34" s="155"/>
      <c r="I34" s="155"/>
      <c r="J34" s="155"/>
      <c r="K34" s="155"/>
    </row>
    <row r="35" spans="2:11" ht="14.1" customHeight="1" x14ac:dyDescent="0.25">
      <c r="C35" s="1" t="s">
        <v>431</v>
      </c>
      <c r="D35" s="1"/>
      <c r="E35" s="155"/>
      <c r="F35" s="155"/>
      <c r="G35" s="155"/>
      <c r="H35" s="155"/>
      <c r="I35" s="155"/>
      <c r="J35" s="155"/>
      <c r="K35" s="155"/>
    </row>
    <row r="36" spans="2:11" ht="14.1" customHeight="1" x14ac:dyDescent="0.25">
      <c r="C36" s="1" t="s">
        <v>432</v>
      </c>
      <c r="D36" s="1"/>
      <c r="E36" s="155"/>
      <c r="F36" s="155"/>
      <c r="G36" s="155"/>
      <c r="H36" s="155"/>
      <c r="I36" s="155"/>
      <c r="J36" s="155"/>
      <c r="K36" s="155"/>
    </row>
    <row r="37" spans="2:11" ht="14.1" customHeight="1" x14ac:dyDescent="0.25">
      <c r="C37" s="1" t="s">
        <v>434</v>
      </c>
      <c r="D37" s="1"/>
      <c r="E37" s="155"/>
      <c r="F37" s="155"/>
      <c r="G37" s="155"/>
      <c r="H37" s="155"/>
      <c r="I37" s="155"/>
      <c r="J37" s="155"/>
      <c r="K37" s="155"/>
    </row>
    <row r="38" spans="2:11" ht="14.1" customHeight="1" x14ac:dyDescent="0.25">
      <c r="C38" s="1" t="s">
        <v>433</v>
      </c>
      <c r="D38" s="1"/>
      <c r="E38" s="155"/>
      <c r="F38" s="155"/>
      <c r="G38" s="155"/>
      <c r="H38" s="155"/>
      <c r="I38" s="155"/>
      <c r="J38" s="155"/>
      <c r="K38" s="155"/>
    </row>
    <row r="39" spans="2:11" ht="9.9499999999999993" customHeight="1" x14ac:dyDescent="0.25">
      <c r="C39" s="1"/>
      <c r="D39" s="1"/>
      <c r="E39" s="155"/>
      <c r="F39" s="155"/>
      <c r="G39" s="155"/>
      <c r="H39" s="155"/>
      <c r="I39" s="155"/>
      <c r="J39" s="155"/>
      <c r="K39" s="155"/>
    </row>
    <row r="40" spans="2:11" ht="14.1" customHeight="1" x14ac:dyDescent="0.25">
      <c r="B40" s="249" t="s">
        <v>481</v>
      </c>
      <c r="C40" s="1" t="s">
        <v>990</v>
      </c>
      <c r="D40" s="1"/>
      <c r="E40" s="155"/>
      <c r="F40" s="155"/>
      <c r="G40" s="155"/>
      <c r="H40" s="155"/>
      <c r="I40" s="155"/>
      <c r="J40" s="155"/>
      <c r="K40" s="155"/>
    </row>
    <row r="41" spans="2:11" ht="14.1" customHeight="1" x14ac:dyDescent="0.25">
      <c r="C41" s="1" t="s">
        <v>696</v>
      </c>
      <c r="D41" s="1"/>
      <c r="E41" s="155"/>
      <c r="F41" s="155"/>
      <c r="G41" s="155"/>
      <c r="H41" s="155"/>
      <c r="I41" s="155"/>
      <c r="J41" s="155"/>
      <c r="K41" s="155"/>
    </row>
    <row r="42" spans="2:11" ht="14.1" customHeight="1" x14ac:dyDescent="0.25">
      <c r="C42" s="1" t="s">
        <v>697</v>
      </c>
      <c r="D42" s="1"/>
      <c r="E42" s="155"/>
      <c r="F42" s="155"/>
      <c r="G42" s="155"/>
      <c r="H42" s="155"/>
      <c r="I42" s="155"/>
      <c r="J42" s="155"/>
      <c r="K42" s="155"/>
    </row>
    <row r="43" spans="2:11" ht="14.1" customHeight="1" x14ac:dyDescent="0.25">
      <c r="C43" s="1" t="s">
        <v>698</v>
      </c>
      <c r="D43" s="1"/>
      <c r="E43" s="155"/>
      <c r="F43" s="155"/>
      <c r="G43" s="155"/>
      <c r="H43" s="155"/>
      <c r="I43" s="155"/>
      <c r="J43" s="155"/>
      <c r="K43" s="155"/>
    </row>
    <row r="44" spans="2:11" ht="14.1" customHeight="1" x14ac:dyDescent="0.25">
      <c r="C44" s="1" t="s">
        <v>699</v>
      </c>
      <c r="D44" s="1"/>
      <c r="E44" s="155"/>
      <c r="F44" s="155"/>
      <c r="G44" s="155"/>
      <c r="H44" s="155"/>
      <c r="I44" s="155"/>
      <c r="J44" s="155"/>
      <c r="K44" s="155"/>
    </row>
    <row r="45" spans="2:11" ht="14.1" customHeight="1" x14ac:dyDescent="0.25">
      <c r="C45" s="1" t="s">
        <v>700</v>
      </c>
      <c r="D45" s="1"/>
      <c r="E45" s="155"/>
      <c r="F45" s="155"/>
      <c r="G45" s="155"/>
      <c r="H45" s="155"/>
      <c r="I45" s="155"/>
      <c r="J45" s="155"/>
      <c r="K45" s="155"/>
    </row>
    <row r="46" spans="2:11" ht="14.1" customHeight="1" x14ac:dyDescent="0.25">
      <c r="C46" s="1" t="s">
        <v>701</v>
      </c>
      <c r="D46" s="1"/>
      <c r="E46" s="155"/>
      <c r="F46" s="155"/>
      <c r="G46" s="155"/>
      <c r="H46" s="155"/>
      <c r="I46" s="155"/>
      <c r="J46" s="155"/>
      <c r="K46" s="155"/>
    </row>
    <row r="47" spans="2:11" ht="14.1" customHeight="1" x14ac:dyDescent="0.25">
      <c r="C47" s="1" t="s">
        <v>702</v>
      </c>
      <c r="D47" s="1"/>
      <c r="E47" s="155"/>
      <c r="F47" s="155"/>
      <c r="G47" s="155"/>
      <c r="H47" s="155"/>
      <c r="I47" s="155"/>
      <c r="J47" s="155"/>
      <c r="K47" s="155"/>
    </row>
    <row r="48" spans="2:11" ht="9.9499999999999993" customHeight="1" x14ac:dyDescent="0.25">
      <c r="D48" s="1"/>
      <c r="E48" s="155"/>
      <c r="F48" s="155"/>
      <c r="G48" s="155"/>
      <c r="H48" s="155"/>
      <c r="I48" s="155"/>
      <c r="J48" s="155"/>
      <c r="K48" s="155"/>
    </row>
    <row r="49" spans="2:11" ht="14.1" customHeight="1" x14ac:dyDescent="0.25">
      <c r="B49" s="249" t="s">
        <v>482</v>
      </c>
      <c r="C49" s="1" t="s">
        <v>703</v>
      </c>
      <c r="D49" s="1"/>
      <c r="E49" s="155"/>
      <c r="F49" s="155"/>
      <c r="G49" s="155"/>
      <c r="H49" s="155"/>
      <c r="I49" s="155"/>
      <c r="J49" s="155"/>
      <c r="K49" s="155"/>
    </row>
    <row r="50" spans="2:11" ht="14.1" customHeight="1" x14ac:dyDescent="0.25">
      <c r="C50" s="1" t="s">
        <v>704</v>
      </c>
      <c r="D50" s="155"/>
      <c r="E50" s="155"/>
      <c r="F50" s="155"/>
      <c r="G50" s="155"/>
      <c r="H50" s="155"/>
      <c r="I50" s="155"/>
      <c r="J50" s="155"/>
      <c r="K50" s="155"/>
    </row>
    <row r="51" spans="2:11" ht="14.1" customHeight="1" x14ac:dyDescent="0.25">
      <c r="C51" s="1" t="s">
        <v>705</v>
      </c>
      <c r="D51" s="155"/>
      <c r="E51" s="155"/>
      <c r="F51" s="155"/>
      <c r="G51" s="155"/>
      <c r="H51" s="155"/>
      <c r="I51" s="155"/>
      <c r="J51" s="155"/>
      <c r="K51" s="155"/>
    </row>
    <row r="52" spans="2:11" ht="14.1" customHeight="1" x14ac:dyDescent="0.25">
      <c r="C52" s="1" t="s">
        <v>706</v>
      </c>
      <c r="D52" s="155"/>
      <c r="E52" s="155"/>
      <c r="F52" s="155"/>
      <c r="G52" s="155"/>
      <c r="H52" s="155"/>
      <c r="I52" s="155"/>
      <c r="J52" s="155"/>
      <c r="K52" s="155"/>
    </row>
    <row r="53" spans="2:11" ht="14.1" customHeight="1" x14ac:dyDescent="0.25">
      <c r="C53" s="1" t="s">
        <v>707</v>
      </c>
      <c r="D53" s="155"/>
      <c r="E53" s="155"/>
      <c r="F53" s="155"/>
      <c r="G53" s="155"/>
      <c r="H53" s="155"/>
      <c r="I53" s="155"/>
      <c r="J53" s="155"/>
      <c r="K53" s="155"/>
    </row>
    <row r="54" spans="2:11" ht="14.1" customHeight="1" x14ac:dyDescent="0.25">
      <c r="C54" s="1" t="s">
        <v>708</v>
      </c>
      <c r="D54" s="155"/>
      <c r="E54" s="155"/>
      <c r="F54" s="155"/>
      <c r="G54" s="155"/>
      <c r="H54" s="155"/>
      <c r="I54" s="155"/>
      <c r="J54" s="155"/>
      <c r="K54" s="155"/>
    </row>
    <row r="55" spans="2:11" ht="14.1" customHeight="1" x14ac:dyDescent="0.25">
      <c r="C55" s="155"/>
      <c r="D55" s="155"/>
      <c r="E55" s="155"/>
      <c r="F55" s="155"/>
      <c r="G55" s="155"/>
      <c r="H55" s="155"/>
      <c r="I55" s="155"/>
      <c r="J55" s="155"/>
      <c r="K55" s="155"/>
    </row>
    <row r="56" spans="2:11" ht="14.1" customHeight="1" x14ac:dyDescent="0.25">
      <c r="C56" s="155"/>
      <c r="D56" s="155"/>
      <c r="E56" s="155"/>
      <c r="F56" s="155"/>
      <c r="G56" s="155"/>
      <c r="H56" s="155"/>
      <c r="I56" s="155"/>
      <c r="J56" s="155"/>
      <c r="K56" s="155"/>
    </row>
    <row r="57" spans="2:11" ht="14.1" customHeight="1" x14ac:dyDescent="0.25">
      <c r="C57" s="155"/>
      <c r="D57" s="155"/>
      <c r="E57" s="155"/>
      <c r="F57" s="155"/>
      <c r="G57" s="155"/>
      <c r="H57" s="155"/>
      <c r="I57" s="155"/>
      <c r="J57" s="155"/>
      <c r="K57" s="155"/>
    </row>
    <row r="58" spans="2:11" ht="14.1" customHeight="1" x14ac:dyDescent="0.25">
      <c r="C58" s="155"/>
      <c r="D58" s="155"/>
      <c r="E58" s="155"/>
      <c r="F58" s="155"/>
      <c r="G58" s="155"/>
      <c r="H58" s="155"/>
      <c r="I58" s="155"/>
      <c r="J58" s="155"/>
      <c r="K58" s="155"/>
    </row>
    <row r="59" spans="2:11" ht="14.1" customHeight="1" x14ac:dyDescent="0.25">
      <c r="C59" s="155"/>
      <c r="D59" s="155"/>
      <c r="E59" s="155"/>
      <c r="F59" s="155"/>
      <c r="G59" s="155"/>
      <c r="H59" s="155"/>
      <c r="I59" s="155"/>
      <c r="J59" s="155"/>
      <c r="K59" s="155"/>
    </row>
    <row r="60" spans="2:11" ht="14.1" customHeight="1" x14ac:dyDescent="0.25">
      <c r="C60" s="155"/>
      <c r="D60" s="155"/>
      <c r="E60" s="155"/>
      <c r="F60" s="155"/>
      <c r="G60" s="155"/>
      <c r="H60" s="155"/>
      <c r="I60" s="155"/>
      <c r="J60" s="155"/>
      <c r="K60" s="155"/>
    </row>
    <row r="61" spans="2:11" ht="14.1" customHeight="1" x14ac:dyDescent="0.25">
      <c r="C61" s="155"/>
      <c r="D61" s="155"/>
      <c r="E61" s="155"/>
      <c r="F61" s="155"/>
      <c r="G61" s="155"/>
      <c r="H61" s="155"/>
      <c r="I61" s="155"/>
      <c r="J61" s="155"/>
      <c r="K61" s="155"/>
    </row>
    <row r="62" spans="2:11" ht="14.1" customHeight="1" x14ac:dyDescent="0.25">
      <c r="C62" s="155"/>
      <c r="D62" s="155"/>
      <c r="E62" s="155"/>
      <c r="F62" s="155"/>
      <c r="G62" s="155"/>
      <c r="H62" s="155"/>
      <c r="I62" s="155"/>
      <c r="J62" s="155"/>
      <c r="K62" s="155"/>
    </row>
    <row r="63" spans="2:11" ht="14.1" customHeight="1" x14ac:dyDescent="0.25">
      <c r="C63" s="155"/>
      <c r="D63" s="155"/>
      <c r="E63" s="155"/>
      <c r="F63" s="155"/>
      <c r="G63" s="155"/>
      <c r="H63" s="155"/>
      <c r="I63" s="155"/>
      <c r="J63" s="155"/>
      <c r="K63" s="155"/>
    </row>
    <row r="64" spans="2:11" ht="14.1" customHeight="1" x14ac:dyDescent="0.25">
      <c r="C64" s="155"/>
      <c r="D64" s="155"/>
      <c r="E64" s="155"/>
      <c r="F64" s="155"/>
      <c r="G64" s="155"/>
      <c r="H64" s="155"/>
      <c r="I64" s="155"/>
      <c r="J64" s="155"/>
      <c r="K64" s="155"/>
    </row>
    <row r="65" spans="3:11" ht="14.1" customHeight="1" x14ac:dyDescent="0.25">
      <c r="C65" s="155"/>
      <c r="D65" s="155"/>
      <c r="E65" s="155"/>
      <c r="F65" s="155"/>
      <c r="G65" s="155"/>
      <c r="H65" s="155"/>
      <c r="I65" s="155"/>
      <c r="J65" s="155"/>
      <c r="K65" s="155"/>
    </row>
    <row r="66" spans="3:11" ht="14.1" customHeight="1" x14ac:dyDescent="0.25">
      <c r="C66" s="155"/>
      <c r="D66" s="155"/>
      <c r="E66" s="155"/>
      <c r="F66" s="155"/>
      <c r="G66" s="155"/>
      <c r="H66" s="155"/>
      <c r="I66" s="155"/>
      <c r="J66" s="155"/>
      <c r="K66" s="155"/>
    </row>
    <row r="67" spans="3:11" ht="14.1" customHeight="1" x14ac:dyDescent="0.25">
      <c r="C67" s="155"/>
      <c r="D67" s="155"/>
      <c r="E67" s="155"/>
      <c r="F67" s="155"/>
      <c r="G67" s="155"/>
      <c r="H67" s="155"/>
      <c r="I67" s="155"/>
      <c r="J67" s="155"/>
      <c r="K67" s="155"/>
    </row>
    <row r="68" spans="3:11" ht="14.1" customHeight="1" x14ac:dyDescent="0.25">
      <c r="C68" s="155"/>
      <c r="D68" s="155"/>
      <c r="E68" s="155"/>
      <c r="F68" s="155"/>
      <c r="G68" s="155"/>
      <c r="H68" s="155"/>
      <c r="I68" s="155"/>
      <c r="J68" s="155"/>
      <c r="K68" s="155"/>
    </row>
    <row r="69" spans="3:11" ht="14.1" customHeight="1" x14ac:dyDescent="0.25">
      <c r="C69" s="155"/>
      <c r="D69" s="155"/>
      <c r="E69" s="155"/>
      <c r="F69" s="155"/>
      <c r="G69" s="155"/>
      <c r="H69" s="155"/>
      <c r="I69" s="155"/>
      <c r="J69" s="155"/>
      <c r="K69" s="155"/>
    </row>
    <row r="70" spans="3:11" ht="14.1" customHeight="1" x14ac:dyDescent="0.25">
      <c r="C70" s="155"/>
      <c r="D70" s="155"/>
      <c r="E70" s="155"/>
      <c r="F70" s="155"/>
      <c r="G70" s="155"/>
      <c r="H70" s="155"/>
      <c r="I70" s="155"/>
      <c r="J70" s="155"/>
      <c r="K70" s="155"/>
    </row>
    <row r="71" spans="3:11" ht="14.1" customHeight="1" x14ac:dyDescent="0.25">
      <c r="C71" s="155"/>
      <c r="D71" s="155"/>
      <c r="E71" s="155"/>
      <c r="F71" s="155"/>
      <c r="G71" s="155"/>
      <c r="H71" s="155"/>
      <c r="I71" s="155"/>
      <c r="J71" s="155"/>
      <c r="K71" s="155"/>
    </row>
    <row r="72" spans="3:11" ht="14.1" customHeight="1" x14ac:dyDescent="0.25">
      <c r="C72" s="155"/>
      <c r="D72" s="155"/>
      <c r="E72" s="155"/>
      <c r="F72" s="155"/>
      <c r="G72" s="155"/>
      <c r="H72" s="155"/>
      <c r="I72" s="155"/>
      <c r="J72" s="155"/>
      <c r="K72" s="155"/>
    </row>
    <row r="73" spans="3:11" ht="14.1" customHeight="1" x14ac:dyDescent="0.25">
      <c r="C73" s="155"/>
      <c r="D73" s="155"/>
      <c r="E73" s="155"/>
      <c r="F73" s="155"/>
      <c r="G73" s="155"/>
      <c r="H73" s="155"/>
      <c r="I73" s="155"/>
      <c r="J73" s="155"/>
      <c r="K73" s="155"/>
    </row>
    <row r="74" spans="3:11" ht="14.1" customHeight="1" x14ac:dyDescent="0.25">
      <c r="C74" s="155"/>
      <c r="D74" s="155"/>
      <c r="E74" s="155"/>
      <c r="F74" s="155"/>
      <c r="G74" s="155"/>
      <c r="H74" s="155"/>
      <c r="I74" s="155"/>
      <c r="J74" s="155"/>
      <c r="K74" s="155"/>
    </row>
    <row r="75" spans="3:11" ht="14.1" customHeight="1" x14ac:dyDescent="0.25">
      <c r="C75" s="155"/>
      <c r="D75" s="155"/>
      <c r="E75" s="155"/>
      <c r="F75" s="155"/>
      <c r="G75" s="155"/>
      <c r="H75" s="155"/>
      <c r="I75" s="155"/>
      <c r="J75" s="155"/>
      <c r="K75" s="155"/>
    </row>
    <row r="76" spans="3:11" ht="14.1" customHeight="1" x14ac:dyDescent="0.25">
      <c r="C76" s="155"/>
      <c r="D76" s="155"/>
      <c r="E76" s="155"/>
      <c r="F76" s="155"/>
      <c r="G76" s="155"/>
      <c r="H76" s="155"/>
      <c r="I76" s="155"/>
      <c r="J76" s="155"/>
      <c r="K76" s="155"/>
    </row>
    <row r="77" spans="3:11" ht="14.1" customHeight="1" x14ac:dyDescent="0.25">
      <c r="C77" s="155"/>
      <c r="D77" s="155"/>
      <c r="E77" s="155"/>
      <c r="F77" s="155"/>
      <c r="G77" s="155"/>
      <c r="H77" s="155"/>
      <c r="I77" s="155"/>
      <c r="J77" s="155"/>
      <c r="K77" s="155"/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scale="95"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pageMargins left="0.7" right="1" top="0.85" bottom="0.8" header="0.5" footer="0.35"/>
      <printOptions horizontalCentered="1"/>
      <pageSetup scale="94"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115" showPageBreaks="1" printArea="1" showRuler="0" topLeftCell="A40">
      <selection activeCell="B47" sqref="B47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115" showPageBreaks="1" printArea="1">
      <selection activeCell="A16" sqref="A16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scale="94"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scale="95"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scale="95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0" type="noConversion"/>
  <printOptions horizontalCentered="1"/>
  <pageMargins left="0.7" right="1" top="0.85" bottom="0.8" header="0.5" footer="0.35"/>
  <pageSetup scale="90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6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2" width="4.7109375" style="6" customWidth="1"/>
    <col min="3" max="3" width="6.5703125" style="6" customWidth="1"/>
    <col min="4" max="4" width="3.5703125" style="6" customWidth="1"/>
    <col min="5" max="5" width="4.28515625" style="6" customWidth="1"/>
    <col min="6" max="7" width="5.140625" style="6" customWidth="1"/>
    <col min="8" max="8" width="6.7109375" style="6" customWidth="1"/>
    <col min="9" max="10" width="5.7109375" style="6" customWidth="1"/>
    <col min="11" max="11" width="13.42578125" style="6" customWidth="1"/>
    <col min="12" max="13" width="12.7109375" style="6" customWidth="1"/>
    <col min="14" max="14" width="9.140625" style="6"/>
    <col min="15" max="15" width="2.7109375" style="6" customWidth="1"/>
    <col min="16" max="16" width="0" style="677" hidden="1" customWidth="1"/>
    <col min="17" max="17" width="2.7109375" style="677" hidden="1" customWidth="1"/>
    <col min="18" max="18" width="0" style="677" hidden="1" customWidth="1"/>
    <col min="19" max="19" width="2.7109375" style="338" customWidth="1"/>
    <col min="20" max="20" width="9.140625" style="338"/>
    <col min="21" max="21" width="2.7109375" style="338" customWidth="1"/>
    <col min="22" max="22" width="9.140625" style="338"/>
    <col min="23" max="23" width="2.7109375" style="6" customWidth="1"/>
    <col min="24" max="16384" width="9.140625" style="6"/>
  </cols>
  <sheetData>
    <row r="1" spans="2:27" ht="28.5" customHeight="1" x14ac:dyDescent="0.25">
      <c r="S1" s="505"/>
      <c r="T1" s="505"/>
      <c r="U1" s="505"/>
      <c r="V1" s="505"/>
      <c r="W1" s="11"/>
      <c r="X1" s="11"/>
      <c r="Y1" s="11"/>
      <c r="Z1" s="11"/>
      <c r="AA1" s="11"/>
    </row>
    <row r="2" spans="2:27" ht="18" customHeight="1" x14ac:dyDescent="0.25">
      <c r="B2" s="6" t="s">
        <v>817</v>
      </c>
      <c r="S2" s="505"/>
      <c r="T2" s="515"/>
      <c r="U2" s="515"/>
      <c r="V2" s="515"/>
      <c r="W2" s="15"/>
      <c r="X2" s="15"/>
      <c r="Y2" s="15"/>
      <c r="Z2" s="11"/>
      <c r="AA2" s="11"/>
    </row>
    <row r="3" spans="2:27" ht="18" customHeight="1" thickBot="1" x14ac:dyDescent="0.3">
      <c r="B3" s="7" t="s">
        <v>539</v>
      </c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  <c r="S3" s="505"/>
      <c r="T3" s="505"/>
      <c r="U3" s="505"/>
      <c r="V3" s="505"/>
      <c r="W3" s="11"/>
      <c r="X3" s="11"/>
      <c r="Y3" s="11"/>
      <c r="AA3" s="11"/>
    </row>
    <row r="4" spans="2:27" ht="21.95" customHeight="1" thickTop="1" thickBot="1" x14ac:dyDescent="0.3">
      <c r="C4" s="561" t="s">
        <v>562</v>
      </c>
      <c r="D4" s="562"/>
      <c r="E4" s="559" t="s">
        <v>497</v>
      </c>
      <c r="F4" s="559"/>
      <c r="G4" s="559"/>
      <c r="H4" s="559"/>
      <c r="I4" s="559"/>
      <c r="J4" s="559"/>
      <c r="K4" s="560"/>
      <c r="L4" s="31" t="s">
        <v>545</v>
      </c>
      <c r="M4" s="32" t="s">
        <v>543</v>
      </c>
      <c r="S4" s="505"/>
      <c r="T4" s="505"/>
      <c r="U4" s="505"/>
      <c r="V4" s="505"/>
      <c r="W4" s="11"/>
      <c r="X4" s="11"/>
      <c r="Y4" s="11"/>
      <c r="AA4" s="11"/>
    </row>
    <row r="5" spans="2:27" ht="17.100000000000001" customHeight="1" thickTop="1" x14ac:dyDescent="0.25">
      <c r="C5" s="172" t="s">
        <v>753</v>
      </c>
      <c r="D5" s="29">
        <v>2</v>
      </c>
      <c r="E5" s="25" t="s">
        <v>538</v>
      </c>
      <c r="F5" s="25"/>
      <c r="G5" s="25"/>
      <c r="H5" s="25"/>
      <c r="I5" s="17"/>
      <c r="J5" s="17"/>
      <c r="K5" s="23"/>
      <c r="L5" s="18">
        <f>P5</f>
        <v>2400</v>
      </c>
      <c r="M5" s="29"/>
      <c r="P5" s="680">
        <v>2400</v>
      </c>
      <c r="R5" s="682" t="s">
        <v>144</v>
      </c>
      <c r="S5" s="505"/>
      <c r="T5" s="505"/>
      <c r="U5" s="505"/>
      <c r="V5" s="505"/>
      <c r="W5" s="11"/>
      <c r="X5" s="11"/>
      <c r="Y5" s="11"/>
      <c r="AA5" s="11"/>
    </row>
    <row r="6" spans="2:27" ht="17.100000000000001" customHeight="1" x14ac:dyDescent="0.25">
      <c r="C6" s="19"/>
      <c r="D6" s="260"/>
      <c r="E6" s="13"/>
      <c r="F6" s="26" t="s">
        <v>572</v>
      </c>
      <c r="G6" s="26"/>
      <c r="H6" s="26"/>
      <c r="I6" s="13"/>
      <c r="J6" s="13"/>
      <c r="K6" s="24"/>
      <c r="L6" s="22"/>
      <c r="M6" s="30">
        <f>SUM(L5)</f>
        <v>2400</v>
      </c>
      <c r="S6" s="505"/>
      <c r="T6" s="505"/>
      <c r="U6" s="505"/>
      <c r="V6" s="505"/>
      <c r="W6" s="11"/>
      <c r="X6" s="11"/>
      <c r="Y6" s="11"/>
      <c r="AA6" s="11"/>
    </row>
    <row r="7" spans="2:27" ht="17.100000000000001" customHeight="1" x14ac:dyDescent="0.25">
      <c r="C7" s="19"/>
      <c r="D7" s="260"/>
      <c r="E7" s="174" t="s">
        <v>602</v>
      </c>
      <c r="F7" s="26"/>
      <c r="G7" s="26"/>
      <c r="H7" s="26"/>
      <c r="I7" s="13"/>
      <c r="J7" s="13"/>
      <c r="K7" s="24"/>
      <c r="L7" s="22"/>
      <c r="M7" s="30"/>
      <c r="S7" s="505"/>
      <c r="T7" s="505"/>
      <c r="U7" s="505"/>
      <c r="V7" s="505"/>
      <c r="W7" s="11"/>
      <c r="X7" s="11"/>
      <c r="Y7" s="11"/>
      <c r="AA7" s="11"/>
    </row>
    <row r="8" spans="2:27" ht="17.100000000000001" customHeight="1" x14ac:dyDescent="0.25">
      <c r="C8" s="19"/>
      <c r="D8" s="260"/>
      <c r="E8" s="26"/>
      <c r="F8" s="26"/>
      <c r="G8" s="26"/>
      <c r="H8" s="26"/>
      <c r="I8" s="13"/>
      <c r="J8" s="13"/>
      <c r="K8" s="24"/>
      <c r="L8" s="22"/>
      <c r="M8" s="30"/>
      <c r="S8" s="505"/>
      <c r="T8" s="505"/>
      <c r="U8" s="505"/>
      <c r="V8" s="505"/>
      <c r="W8" s="11"/>
      <c r="X8" s="11"/>
      <c r="Y8" s="11"/>
      <c r="AA8" s="11"/>
    </row>
    <row r="9" spans="2:27" ht="17.100000000000001" customHeight="1" x14ac:dyDescent="0.25">
      <c r="C9" s="19"/>
      <c r="D9" s="260">
        <v>6</v>
      </c>
      <c r="E9" s="26" t="s">
        <v>568</v>
      </c>
      <c r="F9" s="26"/>
      <c r="G9" s="26"/>
      <c r="H9" s="26"/>
      <c r="I9" s="13"/>
      <c r="J9" s="13"/>
      <c r="K9" s="24"/>
      <c r="L9" s="22">
        <f>P9</f>
        <v>4750</v>
      </c>
      <c r="M9" s="30"/>
      <c r="P9" s="680">
        <v>4750</v>
      </c>
      <c r="S9" s="505"/>
      <c r="T9" s="505"/>
      <c r="U9" s="505"/>
      <c r="V9" s="505"/>
      <c r="W9" s="11"/>
      <c r="X9" s="11"/>
      <c r="Y9" s="11"/>
      <c r="AA9" s="11"/>
    </row>
    <row r="10" spans="2:27" ht="17.100000000000001" customHeight="1" x14ac:dyDescent="0.25">
      <c r="C10" s="19"/>
      <c r="D10" s="260"/>
      <c r="E10" s="13"/>
      <c r="F10" s="26" t="s">
        <v>551</v>
      </c>
      <c r="G10" s="26"/>
      <c r="H10" s="26"/>
      <c r="I10" s="13"/>
      <c r="J10" s="13"/>
      <c r="K10" s="24"/>
      <c r="L10" s="22"/>
      <c r="M10" s="30">
        <f>SUM(L9)</f>
        <v>4750</v>
      </c>
      <c r="S10" s="505"/>
      <c r="T10" s="505"/>
      <c r="U10" s="505"/>
      <c r="V10" s="505"/>
      <c r="W10" s="11"/>
      <c r="X10" s="11"/>
      <c r="Y10" s="11"/>
      <c r="AA10" s="11"/>
    </row>
    <row r="11" spans="2:27" ht="17.100000000000001" customHeight="1" x14ac:dyDescent="0.25">
      <c r="C11" s="19"/>
      <c r="D11" s="260"/>
      <c r="E11" s="174" t="s">
        <v>603</v>
      </c>
      <c r="F11" s="26"/>
      <c r="G11" s="26"/>
      <c r="H11" s="26"/>
      <c r="I11" s="13"/>
      <c r="J11" s="13"/>
      <c r="K11" s="24"/>
      <c r="L11" s="22"/>
      <c r="M11" s="30"/>
      <c r="S11" s="505"/>
      <c r="T11" s="505"/>
      <c r="U11" s="505"/>
      <c r="V11" s="505"/>
      <c r="W11" s="11"/>
      <c r="X11" s="11"/>
      <c r="Y11" s="11"/>
      <c r="Z11" s="11"/>
      <c r="AA11" s="11"/>
    </row>
    <row r="12" spans="2:27" ht="17.100000000000001" customHeight="1" x14ac:dyDescent="0.25">
      <c r="C12" s="19"/>
      <c r="D12" s="260"/>
      <c r="E12" s="26"/>
      <c r="F12" s="26"/>
      <c r="G12" s="26"/>
      <c r="H12" s="26"/>
      <c r="I12" s="13"/>
      <c r="J12" s="13"/>
      <c r="K12" s="24"/>
      <c r="L12" s="22"/>
      <c r="M12" s="58"/>
    </row>
    <row r="13" spans="2:27" ht="17.100000000000001" customHeight="1" x14ac:dyDescent="0.25">
      <c r="C13" s="54"/>
      <c r="D13" s="283">
        <v>10</v>
      </c>
      <c r="E13" s="55" t="s">
        <v>69</v>
      </c>
      <c r="F13" s="55"/>
      <c r="G13" s="55"/>
      <c r="H13" s="55"/>
      <c r="I13" s="12"/>
      <c r="J13" s="12"/>
      <c r="K13" s="56"/>
      <c r="L13" s="57">
        <f>P13</f>
        <v>5250</v>
      </c>
      <c r="M13" s="30"/>
      <c r="P13" s="680">
        <v>5250</v>
      </c>
    </row>
    <row r="14" spans="2:27" ht="17.100000000000001" customHeight="1" x14ac:dyDescent="0.25">
      <c r="C14" s="19"/>
      <c r="D14" s="260"/>
      <c r="E14" s="13"/>
      <c r="F14" s="21" t="s">
        <v>538</v>
      </c>
      <c r="G14" s="21"/>
      <c r="H14" s="21"/>
      <c r="I14" s="13"/>
      <c r="J14" s="13"/>
      <c r="K14" s="24"/>
      <c r="L14" s="22"/>
      <c r="M14" s="30">
        <f>SUM(L13)</f>
        <v>5250</v>
      </c>
    </row>
    <row r="15" spans="2:27" ht="17.100000000000001" customHeight="1" x14ac:dyDescent="0.25">
      <c r="C15" s="19"/>
      <c r="D15" s="260"/>
      <c r="E15" s="195" t="s">
        <v>604</v>
      </c>
      <c r="F15" s="21"/>
      <c r="G15" s="21"/>
      <c r="H15" s="21"/>
      <c r="I15" s="13"/>
      <c r="J15" s="13"/>
      <c r="K15" s="24"/>
      <c r="L15" s="22"/>
      <c r="M15" s="30"/>
    </row>
    <row r="16" spans="2:27" ht="17.100000000000001" customHeight="1" x14ac:dyDescent="0.25">
      <c r="C16" s="19"/>
      <c r="D16" s="260"/>
      <c r="E16" s="21"/>
      <c r="F16" s="21"/>
      <c r="G16" s="21"/>
      <c r="H16" s="21"/>
      <c r="I16" s="13"/>
      <c r="J16" s="13"/>
      <c r="K16" s="24"/>
      <c r="L16" s="22"/>
      <c r="M16" s="30"/>
    </row>
    <row r="17" spans="3:16" ht="17.100000000000001" customHeight="1" x14ac:dyDescent="0.25">
      <c r="C17" s="19"/>
      <c r="D17" s="260">
        <v>15</v>
      </c>
      <c r="E17" s="21" t="s">
        <v>551</v>
      </c>
      <c r="F17" s="21"/>
      <c r="G17" s="21"/>
      <c r="H17" s="21"/>
      <c r="I17" s="13"/>
      <c r="J17" s="13"/>
      <c r="K17" s="24"/>
      <c r="L17" s="22">
        <f>P17</f>
        <v>4750</v>
      </c>
      <c r="M17" s="30"/>
      <c r="P17" s="680">
        <f>P9</f>
        <v>4750</v>
      </c>
    </row>
    <row r="18" spans="3:16" ht="17.100000000000001" customHeight="1" x14ac:dyDescent="0.25">
      <c r="C18" s="19"/>
      <c r="D18" s="260"/>
      <c r="E18" s="13"/>
      <c r="F18" s="21" t="s">
        <v>538</v>
      </c>
      <c r="G18" s="21"/>
      <c r="H18" s="21"/>
      <c r="I18" s="13"/>
      <c r="J18" s="13"/>
      <c r="K18" s="24"/>
      <c r="L18" s="22"/>
      <c r="M18" s="30">
        <f>SUM(L17)</f>
        <v>4750</v>
      </c>
    </row>
    <row r="19" spans="3:16" ht="17.100000000000001" customHeight="1" x14ac:dyDescent="0.25">
      <c r="C19" s="19"/>
      <c r="D19" s="260"/>
      <c r="E19" s="195" t="s">
        <v>605</v>
      </c>
      <c r="F19" s="21"/>
      <c r="G19" s="21"/>
      <c r="H19" s="21"/>
      <c r="I19" s="13"/>
      <c r="J19" s="13"/>
      <c r="K19" s="24"/>
      <c r="L19" s="22"/>
      <c r="M19" s="30"/>
    </row>
    <row r="20" spans="3:16" ht="17.100000000000001" customHeight="1" x14ac:dyDescent="0.25">
      <c r="C20" s="19"/>
      <c r="D20" s="260"/>
      <c r="E20" s="21"/>
      <c r="F20" s="21"/>
      <c r="G20" s="21"/>
      <c r="H20" s="21"/>
      <c r="I20" s="13"/>
      <c r="J20" s="13"/>
      <c r="K20" s="24"/>
      <c r="L20" s="22"/>
      <c r="M20" s="30"/>
    </row>
    <row r="21" spans="3:16" ht="17.100000000000001" customHeight="1" x14ac:dyDescent="0.25">
      <c r="C21" s="19"/>
      <c r="D21" s="260">
        <v>28</v>
      </c>
      <c r="E21" s="21" t="s">
        <v>607</v>
      </c>
      <c r="F21" s="81"/>
      <c r="G21" s="21"/>
      <c r="H21" s="21"/>
      <c r="I21" s="13"/>
      <c r="J21" s="13"/>
      <c r="K21" s="24"/>
      <c r="L21" s="22">
        <f>P21</f>
        <v>2150</v>
      </c>
      <c r="M21" s="30"/>
      <c r="P21" s="680">
        <v>2150</v>
      </c>
    </row>
    <row r="22" spans="3:16" ht="17.100000000000001" customHeight="1" x14ac:dyDescent="0.25">
      <c r="C22" s="19"/>
      <c r="D22" s="254"/>
      <c r="E22" s="13"/>
      <c r="F22" s="21" t="s">
        <v>569</v>
      </c>
      <c r="G22" s="21"/>
      <c r="H22" s="21"/>
      <c r="I22" s="13"/>
      <c r="J22" s="13"/>
      <c r="K22" s="24"/>
      <c r="L22" s="22"/>
      <c r="M22" s="30">
        <f>SUM(L21)</f>
        <v>2150</v>
      </c>
    </row>
    <row r="23" spans="3:16" ht="17.100000000000001" customHeight="1" x14ac:dyDescent="0.25">
      <c r="C23" s="19"/>
      <c r="D23" s="254"/>
      <c r="E23" s="195" t="s">
        <v>606</v>
      </c>
      <c r="F23" s="55"/>
      <c r="G23" s="21"/>
      <c r="H23" s="21"/>
      <c r="I23" s="13"/>
      <c r="J23" s="13"/>
      <c r="K23" s="24"/>
      <c r="L23" s="22"/>
      <c r="M23" s="30"/>
    </row>
    <row r="24" spans="3:16" ht="17.100000000000001" customHeight="1" x14ac:dyDescent="0.25">
      <c r="C24" s="19"/>
      <c r="D24" s="254"/>
      <c r="E24" s="21"/>
      <c r="F24" s="21"/>
      <c r="G24" s="21"/>
      <c r="H24" s="21"/>
      <c r="I24" s="13"/>
      <c r="J24" s="13"/>
      <c r="K24" s="24"/>
      <c r="L24" s="22"/>
      <c r="M24" s="30"/>
    </row>
    <row r="25" spans="3:16" ht="17.100000000000001" customHeight="1" x14ac:dyDescent="0.25">
      <c r="C25" s="19"/>
      <c r="D25" s="254">
        <v>30</v>
      </c>
      <c r="E25" s="21" t="s">
        <v>609</v>
      </c>
      <c r="F25" s="21"/>
      <c r="G25" s="21"/>
      <c r="H25" s="21"/>
      <c r="I25" s="13"/>
      <c r="J25" s="13"/>
      <c r="K25" s="24"/>
      <c r="L25" s="22">
        <f>P25</f>
        <v>1230</v>
      </c>
      <c r="M25" s="30"/>
      <c r="P25" s="680">
        <v>1230</v>
      </c>
    </row>
    <row r="26" spans="3:16" ht="17.100000000000001" customHeight="1" x14ac:dyDescent="0.25">
      <c r="C26" s="19"/>
      <c r="D26" s="254"/>
      <c r="E26" s="13"/>
      <c r="F26" s="21" t="s">
        <v>551</v>
      </c>
      <c r="G26" s="21"/>
      <c r="H26" s="21"/>
      <c r="I26" s="13"/>
      <c r="J26" s="13"/>
      <c r="K26" s="24"/>
      <c r="L26" s="22"/>
      <c r="M26" s="30">
        <f>SUM(L25)</f>
        <v>1230</v>
      </c>
    </row>
    <row r="27" spans="3:16" ht="17.100000000000001" customHeight="1" x14ac:dyDescent="0.25">
      <c r="C27" s="19"/>
      <c r="D27" s="254"/>
      <c r="E27" s="195" t="s">
        <v>608</v>
      </c>
      <c r="F27" s="21"/>
      <c r="G27" s="21"/>
      <c r="H27" s="21"/>
      <c r="I27" s="13"/>
      <c r="J27" s="13"/>
      <c r="K27" s="24"/>
      <c r="L27" s="22"/>
      <c r="M27" s="30"/>
    </row>
    <row r="28" spans="3:16" ht="17.100000000000001" customHeight="1" x14ac:dyDescent="0.25">
      <c r="C28" s="19"/>
      <c r="D28" s="254"/>
      <c r="E28" s="21"/>
      <c r="F28" s="21"/>
      <c r="G28" s="21"/>
      <c r="H28" s="21"/>
      <c r="I28" s="13"/>
      <c r="J28" s="13"/>
      <c r="K28" s="24"/>
      <c r="L28" s="22"/>
      <c r="M28" s="30"/>
    </row>
    <row r="29" spans="3:16" ht="17.100000000000001" customHeight="1" x14ac:dyDescent="0.25">
      <c r="C29" s="173" t="s">
        <v>754</v>
      </c>
      <c r="D29" s="254">
        <v>10</v>
      </c>
      <c r="E29" s="21" t="s">
        <v>551</v>
      </c>
      <c r="F29" s="21"/>
      <c r="G29" s="21"/>
      <c r="H29" s="21"/>
      <c r="I29" s="13"/>
      <c r="J29" s="13"/>
      <c r="K29" s="24"/>
      <c r="L29" s="22">
        <f>M26</f>
        <v>1230</v>
      </c>
      <c r="M29" s="30"/>
    </row>
    <row r="30" spans="3:16" ht="17.100000000000001" customHeight="1" x14ac:dyDescent="0.25">
      <c r="C30" s="19"/>
      <c r="D30" s="284"/>
      <c r="E30" s="13"/>
      <c r="F30" s="21" t="s">
        <v>538</v>
      </c>
      <c r="G30" s="21"/>
      <c r="H30" s="21"/>
      <c r="I30" s="13"/>
      <c r="J30" s="13"/>
      <c r="K30" s="24"/>
      <c r="L30" s="22"/>
      <c r="M30" s="30">
        <f>SUM(L29)</f>
        <v>1230</v>
      </c>
    </row>
    <row r="31" spans="3:16" ht="17.100000000000001" customHeight="1" x14ac:dyDescent="0.25">
      <c r="C31" s="19"/>
      <c r="D31" s="284"/>
      <c r="E31" s="195" t="s">
        <v>74</v>
      </c>
      <c r="F31" s="21"/>
      <c r="G31" s="21"/>
      <c r="H31" s="21"/>
      <c r="I31" s="13"/>
      <c r="J31" s="13"/>
      <c r="K31" s="24"/>
      <c r="L31" s="22"/>
      <c r="M31" s="30"/>
    </row>
    <row r="32" spans="3:16" ht="9.9499999999999993" customHeight="1" x14ac:dyDescent="0.25"/>
    <row r="33" spans="2:4" ht="15.95" customHeight="1" x14ac:dyDescent="0.25">
      <c r="B33" s="7" t="s">
        <v>540</v>
      </c>
      <c r="C33" s="8" t="s">
        <v>755</v>
      </c>
      <c r="D33" s="8"/>
    </row>
    <row r="34" spans="2:4" ht="15.95" customHeight="1" x14ac:dyDescent="0.25">
      <c r="C34" s="6" t="s">
        <v>756</v>
      </c>
    </row>
    <row r="35" spans="2:4" ht="15.95" customHeight="1" x14ac:dyDescent="0.25">
      <c r="C35" s="6" t="s">
        <v>757</v>
      </c>
    </row>
    <row r="36" spans="2:4" ht="15.95" customHeight="1" x14ac:dyDescent="0.25">
      <c r="C36" s="6" t="s">
        <v>758</v>
      </c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0.7" right="1" top="0.85" bottom="0.8" header="0.5" footer="0.35"/>
      <printOptions horizontalCentered="1"/>
      <pageSetup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C12">
      <selection activeCell="T3" sqref="T3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C12">
      <selection activeCell="T3" sqref="T3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C3:M3"/>
    <mergeCell ref="E4:K4"/>
    <mergeCell ref="C4:D4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2" width="4.7109375" style="6" customWidth="1"/>
    <col min="3" max="3" width="6.5703125" style="6" customWidth="1"/>
    <col min="4" max="4" width="3.5703125" style="6" customWidth="1"/>
    <col min="5" max="5" width="2.7109375" style="6" customWidth="1"/>
    <col min="6" max="6" width="9.140625" style="6"/>
    <col min="7" max="7" width="5.42578125" style="6" customWidth="1"/>
    <col min="8" max="8" width="6.7109375" style="6" customWidth="1"/>
    <col min="9" max="9" width="2.42578125" style="6" customWidth="1"/>
    <col min="10" max="10" width="5.7109375" style="6" customWidth="1"/>
    <col min="11" max="11" width="10.7109375" style="6" customWidth="1"/>
    <col min="12" max="13" width="12.7109375" style="6" customWidth="1"/>
    <col min="14" max="14" width="9.140625" style="6"/>
    <col min="15" max="15" width="2.7109375" style="6" hidden="1" customWidth="1"/>
    <col min="16" max="16" width="0" style="677" hidden="1" customWidth="1"/>
    <col min="17" max="17" width="2.7109375" style="677" hidden="1" customWidth="1"/>
    <col min="18" max="18" width="0" style="677" hidden="1" customWidth="1"/>
    <col min="19" max="19" width="2.7109375" style="677" hidden="1" customWidth="1"/>
    <col min="20" max="20" width="0" style="677" hidden="1" customWidth="1"/>
    <col min="21" max="21" width="2.7109375" style="677" hidden="1" customWidth="1"/>
    <col min="22" max="22" width="9.140625" style="338"/>
    <col min="23" max="23" width="2.7109375" style="338" customWidth="1"/>
    <col min="24" max="24" width="12.5703125" style="338" bestFit="1" customWidth="1"/>
    <col min="25" max="25" width="9.140625" style="338"/>
    <col min="26" max="16384" width="9.140625" style="6"/>
  </cols>
  <sheetData>
    <row r="1" spans="1:24" ht="28.5" customHeight="1" x14ac:dyDescent="0.25"/>
    <row r="2" spans="1:24" ht="18" customHeight="1" x14ac:dyDescent="0.25">
      <c r="B2" s="6" t="s">
        <v>818</v>
      </c>
      <c r="V2" s="505"/>
      <c r="W2" s="505"/>
      <c r="X2" s="505"/>
    </row>
    <row r="3" spans="1:24" ht="18" customHeight="1" thickBot="1" x14ac:dyDescent="0.3">
      <c r="A3" s="7"/>
      <c r="B3" s="7"/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  <c r="T3" s="697"/>
      <c r="U3" s="697"/>
      <c r="V3" s="515"/>
      <c r="W3" s="515"/>
      <c r="X3" s="505"/>
    </row>
    <row r="4" spans="1:24" ht="21.95" customHeight="1" thickTop="1" thickBot="1" x14ac:dyDescent="0.3">
      <c r="C4" s="561" t="s">
        <v>562</v>
      </c>
      <c r="D4" s="562"/>
      <c r="E4" s="559" t="s">
        <v>497</v>
      </c>
      <c r="F4" s="559"/>
      <c r="G4" s="559"/>
      <c r="H4" s="559"/>
      <c r="I4" s="559"/>
      <c r="J4" s="559"/>
      <c r="K4" s="560"/>
      <c r="L4" s="31" t="s">
        <v>545</v>
      </c>
      <c r="M4" s="32" t="s">
        <v>543</v>
      </c>
      <c r="P4" s="682" t="s">
        <v>1080</v>
      </c>
      <c r="V4" s="505"/>
      <c r="W4" s="523"/>
      <c r="X4" s="505"/>
    </row>
    <row r="5" spans="1:24" ht="17.100000000000001" customHeight="1" thickTop="1" x14ac:dyDescent="0.25">
      <c r="C5" s="53" t="s">
        <v>760</v>
      </c>
      <c r="D5" s="274">
        <v>14</v>
      </c>
      <c r="E5" s="25" t="s">
        <v>569</v>
      </c>
      <c r="F5" s="25"/>
      <c r="G5" s="25"/>
      <c r="H5" s="25"/>
      <c r="I5" s="17"/>
      <c r="J5" s="17"/>
      <c r="K5" s="23"/>
      <c r="L5" s="18">
        <f>T5</f>
        <v>80000</v>
      </c>
      <c r="M5" s="29"/>
      <c r="P5" s="680">
        <v>10000</v>
      </c>
      <c r="Q5" s="692" t="s">
        <v>118</v>
      </c>
      <c r="R5" s="680">
        <v>8</v>
      </c>
      <c r="S5" s="692" t="s">
        <v>119</v>
      </c>
      <c r="T5" s="692">
        <f>SUM(P5*R5)</f>
        <v>80000</v>
      </c>
      <c r="U5" s="682" t="s">
        <v>1058</v>
      </c>
      <c r="W5" s="505"/>
    </row>
    <row r="6" spans="1:24" ht="17.100000000000001" customHeight="1" x14ac:dyDescent="0.25">
      <c r="C6" s="19"/>
      <c r="D6" s="260"/>
      <c r="E6" s="13"/>
      <c r="F6" s="13" t="s">
        <v>554</v>
      </c>
      <c r="G6" s="26"/>
      <c r="H6" s="26"/>
      <c r="I6" s="13"/>
      <c r="J6" s="13"/>
      <c r="K6" s="24"/>
      <c r="L6" s="22"/>
      <c r="M6" s="30">
        <f>SUM(L5)</f>
        <v>80000</v>
      </c>
      <c r="V6" s="505"/>
      <c r="W6" s="505"/>
    </row>
    <row r="7" spans="1:24" ht="17.100000000000001" customHeight="1" x14ac:dyDescent="0.25">
      <c r="C7" s="19"/>
      <c r="D7" s="260"/>
      <c r="E7" s="174" t="s">
        <v>585</v>
      </c>
      <c r="F7" s="26"/>
      <c r="G7" s="26"/>
      <c r="H7" s="26"/>
      <c r="I7" s="13"/>
      <c r="J7" s="13"/>
      <c r="K7" s="24"/>
      <c r="L7" s="22"/>
      <c r="M7" s="30"/>
      <c r="V7" s="505"/>
      <c r="W7" s="505"/>
    </row>
    <row r="8" spans="1:24" ht="17.100000000000001" customHeight="1" x14ac:dyDescent="0.25">
      <c r="C8" s="19"/>
      <c r="D8" s="260"/>
      <c r="E8" s="26"/>
      <c r="F8" s="26"/>
      <c r="G8" s="26"/>
      <c r="H8" s="26"/>
      <c r="I8" s="13"/>
      <c r="J8" s="13"/>
      <c r="K8" s="24"/>
      <c r="L8" s="22"/>
      <c r="M8" s="30"/>
      <c r="V8" s="505"/>
      <c r="W8" s="505"/>
    </row>
    <row r="9" spans="1:24" ht="17.100000000000001" customHeight="1" x14ac:dyDescent="0.25">
      <c r="C9" s="19"/>
      <c r="D9" s="260">
        <v>14</v>
      </c>
      <c r="E9" s="26" t="s">
        <v>538</v>
      </c>
      <c r="F9" s="26"/>
      <c r="G9" s="26"/>
      <c r="H9" s="26"/>
      <c r="I9" s="13"/>
      <c r="J9" s="13"/>
      <c r="K9" s="24"/>
      <c r="L9" s="22">
        <f>P9</f>
        <v>45000</v>
      </c>
      <c r="M9" s="30"/>
      <c r="P9" s="680">
        <v>45000</v>
      </c>
      <c r="V9" s="505"/>
      <c r="W9" s="505"/>
    </row>
    <row r="10" spans="1:24" ht="17.100000000000001" customHeight="1" x14ac:dyDescent="0.25">
      <c r="C10" s="19"/>
      <c r="D10" s="260"/>
      <c r="E10" s="13"/>
      <c r="F10" s="13" t="s">
        <v>567</v>
      </c>
      <c r="G10" s="26"/>
      <c r="H10" s="26"/>
      <c r="I10" s="13"/>
      <c r="J10" s="13"/>
      <c r="K10" s="24"/>
      <c r="L10" s="22"/>
      <c r="M10" s="30">
        <f>SUM(L9)</f>
        <v>45000</v>
      </c>
      <c r="V10" s="505"/>
      <c r="W10" s="505"/>
    </row>
    <row r="11" spans="1:24" ht="17.100000000000001" customHeight="1" x14ac:dyDescent="0.25">
      <c r="C11" s="19"/>
      <c r="D11" s="260"/>
      <c r="E11" s="174" t="s">
        <v>599</v>
      </c>
      <c r="F11" s="26"/>
      <c r="G11" s="26"/>
      <c r="H11" s="26"/>
      <c r="I11" s="13"/>
      <c r="J11" s="13"/>
      <c r="K11" s="24"/>
      <c r="L11" s="22"/>
      <c r="M11" s="30"/>
      <c r="V11" s="505"/>
      <c r="W11" s="505"/>
    </row>
    <row r="12" spans="1:24" ht="17.100000000000001" customHeight="1" x14ac:dyDescent="0.25">
      <c r="C12" s="19"/>
      <c r="D12" s="260"/>
      <c r="E12" s="26"/>
      <c r="F12" s="26"/>
      <c r="G12" s="26"/>
      <c r="H12" s="26"/>
      <c r="I12" s="13"/>
      <c r="J12" s="13"/>
      <c r="K12" s="24"/>
      <c r="L12" s="22"/>
      <c r="M12" s="58"/>
      <c r="V12" s="505"/>
      <c r="W12" s="505"/>
    </row>
    <row r="13" spans="1:24" ht="17.100000000000001" customHeight="1" x14ac:dyDescent="0.25">
      <c r="C13" s="60" t="s">
        <v>759</v>
      </c>
      <c r="D13" s="260">
        <v>22</v>
      </c>
      <c r="E13" s="55" t="s">
        <v>68</v>
      </c>
      <c r="F13" s="55"/>
      <c r="G13" s="55"/>
      <c r="H13" s="55"/>
      <c r="I13" s="12"/>
      <c r="J13" s="12"/>
      <c r="K13" s="56"/>
      <c r="L13" s="57">
        <f>P13</f>
        <v>30000</v>
      </c>
      <c r="M13" s="30"/>
      <c r="P13" s="680">
        <v>30000</v>
      </c>
      <c r="V13" s="505"/>
      <c r="W13" s="505"/>
    </row>
    <row r="14" spans="1:24" ht="17.100000000000001" customHeight="1" x14ac:dyDescent="0.25">
      <c r="C14" s="19"/>
      <c r="D14" s="260"/>
      <c r="E14" s="13" t="s">
        <v>611</v>
      </c>
      <c r="F14" s="21"/>
      <c r="G14" s="21"/>
      <c r="H14" s="21"/>
      <c r="I14" s="13"/>
      <c r="J14" s="13"/>
      <c r="K14" s="24"/>
      <c r="L14" s="22">
        <f>P14</f>
        <v>60000</v>
      </c>
      <c r="M14" s="30"/>
      <c r="P14" s="680">
        <v>60000</v>
      </c>
      <c r="V14" s="505"/>
      <c r="W14" s="505"/>
      <c r="X14" s="505"/>
    </row>
    <row r="15" spans="1:24" ht="17.100000000000001" customHeight="1" x14ac:dyDescent="0.25">
      <c r="C15" s="19"/>
      <c r="D15" s="260"/>
      <c r="E15" s="13"/>
      <c r="F15" s="21" t="s">
        <v>538</v>
      </c>
      <c r="G15" s="21"/>
      <c r="H15" s="21"/>
      <c r="I15" s="13"/>
      <c r="J15" s="13"/>
      <c r="K15" s="24"/>
      <c r="L15" s="22"/>
      <c r="M15" s="30">
        <f>R15</f>
        <v>34000</v>
      </c>
      <c r="R15" s="680">
        <v>34000</v>
      </c>
    </row>
    <row r="16" spans="1:24" ht="17.100000000000001" customHeight="1" x14ac:dyDescent="0.25">
      <c r="C16" s="19"/>
      <c r="D16" s="260"/>
      <c r="E16" s="13"/>
      <c r="F16" s="21" t="s">
        <v>567</v>
      </c>
      <c r="G16" s="21"/>
      <c r="H16" s="21"/>
      <c r="I16" s="13"/>
      <c r="J16" s="13"/>
      <c r="K16" s="24"/>
      <c r="L16" s="22"/>
      <c r="M16" s="30">
        <f>R16</f>
        <v>56000</v>
      </c>
      <c r="R16" s="680">
        <v>56000</v>
      </c>
    </row>
    <row r="17" spans="3:16" ht="17.100000000000001" customHeight="1" x14ac:dyDescent="0.25">
      <c r="C17" s="19"/>
      <c r="D17" s="254"/>
      <c r="E17" s="195" t="s">
        <v>610</v>
      </c>
      <c r="F17" s="21"/>
      <c r="G17" s="21"/>
      <c r="H17" s="21"/>
      <c r="I17" s="13"/>
      <c r="J17" s="13"/>
      <c r="K17" s="24"/>
      <c r="L17" s="22"/>
      <c r="M17" s="30"/>
    </row>
    <row r="18" spans="3:16" ht="17.100000000000001" customHeight="1" x14ac:dyDescent="0.25">
      <c r="C18" s="19"/>
      <c r="D18" s="254"/>
      <c r="E18" s="21"/>
      <c r="F18" s="21"/>
      <c r="G18" s="21"/>
      <c r="H18" s="21"/>
      <c r="I18" s="13"/>
      <c r="J18" s="13"/>
      <c r="K18" s="24"/>
      <c r="L18" s="22"/>
      <c r="M18" s="30"/>
    </row>
    <row r="19" spans="3:16" ht="17.100000000000001" customHeight="1" x14ac:dyDescent="0.25">
      <c r="C19" s="61" t="s">
        <v>694</v>
      </c>
      <c r="D19" s="254">
        <v>1</v>
      </c>
      <c r="E19" s="21" t="s">
        <v>611</v>
      </c>
      <c r="F19" s="21"/>
      <c r="G19" s="21"/>
      <c r="H19" s="21"/>
      <c r="I19" s="13"/>
      <c r="J19" s="13"/>
      <c r="K19" s="24"/>
      <c r="L19" s="22">
        <f>P19</f>
        <v>4000</v>
      </c>
      <c r="M19" s="30"/>
      <c r="P19" s="680">
        <v>4000</v>
      </c>
    </row>
    <row r="20" spans="3:16" ht="17.100000000000001" customHeight="1" x14ac:dyDescent="0.25">
      <c r="C20" s="19"/>
      <c r="D20" s="254"/>
      <c r="E20" s="13"/>
      <c r="F20" s="21" t="s">
        <v>538</v>
      </c>
      <c r="G20" s="21"/>
      <c r="H20" s="21"/>
      <c r="I20" s="13"/>
      <c r="J20" s="13"/>
      <c r="K20" s="24"/>
      <c r="L20" s="22"/>
      <c r="M20" s="30">
        <f>SUM(L19)</f>
        <v>4000</v>
      </c>
    </row>
    <row r="21" spans="3:16" ht="17.100000000000001" customHeight="1" x14ac:dyDescent="0.25">
      <c r="C21" s="19"/>
      <c r="D21" s="254"/>
      <c r="E21" s="250" t="s">
        <v>612</v>
      </c>
      <c r="F21" s="21"/>
      <c r="G21" s="21"/>
      <c r="H21" s="21"/>
      <c r="I21" s="13"/>
      <c r="J21" s="13"/>
      <c r="K21" s="24"/>
      <c r="L21" s="22"/>
      <c r="M21" s="30"/>
    </row>
    <row r="22" spans="3:16" ht="17.100000000000001" customHeight="1" x14ac:dyDescent="0.25">
      <c r="C22" s="19"/>
      <c r="D22" s="254"/>
      <c r="E22" s="21"/>
      <c r="F22" s="21"/>
      <c r="G22" s="21"/>
      <c r="H22" s="21"/>
      <c r="I22" s="13"/>
      <c r="J22" s="13"/>
      <c r="K22" s="24"/>
      <c r="L22" s="22"/>
      <c r="M22" s="30"/>
    </row>
    <row r="23" spans="3:16" ht="17.100000000000001" customHeight="1" x14ac:dyDescent="0.25">
      <c r="C23" s="61" t="s">
        <v>257</v>
      </c>
      <c r="D23" s="254">
        <v>3</v>
      </c>
      <c r="E23" s="21" t="s">
        <v>611</v>
      </c>
      <c r="F23" s="21"/>
      <c r="G23" s="21"/>
      <c r="H23" s="21"/>
      <c r="I23" s="13"/>
      <c r="J23" s="13"/>
      <c r="K23" s="24"/>
      <c r="L23" s="22">
        <f>P23</f>
        <v>11000</v>
      </c>
      <c r="M23" s="30"/>
      <c r="P23" s="680">
        <v>11000</v>
      </c>
    </row>
    <row r="24" spans="3:16" ht="17.100000000000001" customHeight="1" x14ac:dyDescent="0.25">
      <c r="C24" s="19"/>
      <c r="D24" s="254"/>
      <c r="E24" s="13"/>
      <c r="F24" s="21" t="s">
        <v>551</v>
      </c>
      <c r="G24" s="21"/>
      <c r="H24" s="21"/>
      <c r="I24" s="13"/>
      <c r="J24" s="13"/>
      <c r="K24" s="24"/>
      <c r="L24" s="22"/>
      <c r="M24" s="30">
        <f>SUM(L23)</f>
        <v>11000</v>
      </c>
    </row>
    <row r="25" spans="3:16" ht="17.100000000000001" customHeight="1" x14ac:dyDescent="0.25">
      <c r="C25" s="19"/>
      <c r="D25" s="254"/>
      <c r="E25" s="250" t="s">
        <v>614</v>
      </c>
      <c r="F25" s="21"/>
      <c r="G25" s="21"/>
      <c r="H25" s="21"/>
      <c r="I25" s="13"/>
      <c r="J25" s="13"/>
      <c r="K25" s="24"/>
      <c r="L25" s="22"/>
      <c r="M25" s="30"/>
    </row>
    <row r="26" spans="3:16" ht="17.100000000000001" customHeight="1" x14ac:dyDescent="0.25">
      <c r="C26" s="19"/>
      <c r="D26" s="254"/>
      <c r="E26" s="21"/>
      <c r="F26" s="21"/>
      <c r="G26" s="21"/>
      <c r="H26" s="21"/>
      <c r="I26" s="13"/>
      <c r="J26" s="13"/>
      <c r="K26" s="24"/>
      <c r="L26" s="22"/>
      <c r="M26" s="30"/>
    </row>
    <row r="27" spans="3:16" ht="17.100000000000001" customHeight="1" x14ac:dyDescent="0.25">
      <c r="C27" s="19"/>
      <c r="D27" s="254">
        <v>20</v>
      </c>
      <c r="E27" s="21" t="s">
        <v>551</v>
      </c>
      <c r="F27" s="21"/>
      <c r="G27" s="21"/>
      <c r="H27" s="21"/>
      <c r="I27" s="13"/>
      <c r="J27" s="13"/>
      <c r="K27" s="24"/>
      <c r="L27" s="22">
        <f>M24</f>
        <v>11000</v>
      </c>
      <c r="M27" s="30"/>
    </row>
    <row r="28" spans="3:16" ht="17.100000000000001" customHeight="1" x14ac:dyDescent="0.25">
      <c r="C28" s="59"/>
      <c r="D28" s="254"/>
      <c r="E28" s="13"/>
      <c r="F28" s="21" t="s">
        <v>538</v>
      </c>
      <c r="G28" s="21"/>
      <c r="H28" s="21"/>
      <c r="I28" s="13"/>
      <c r="J28" s="13"/>
      <c r="K28" s="24"/>
      <c r="L28" s="22"/>
      <c r="M28" s="30">
        <f>SUM(L27)</f>
        <v>11000</v>
      </c>
    </row>
    <row r="29" spans="3:16" ht="17.100000000000001" customHeight="1" x14ac:dyDescent="0.25">
      <c r="C29" s="19"/>
      <c r="D29" s="254"/>
      <c r="E29" s="250" t="s">
        <v>613</v>
      </c>
      <c r="F29" s="21"/>
      <c r="G29" s="21"/>
      <c r="H29" s="21"/>
      <c r="I29" s="13"/>
      <c r="J29" s="13"/>
      <c r="K29" s="24"/>
      <c r="L29" s="22"/>
      <c r="M29" s="30"/>
    </row>
    <row r="30" spans="3:16" ht="17.100000000000001" customHeight="1" x14ac:dyDescent="0.25">
      <c r="C30" s="19"/>
      <c r="D30" s="254"/>
      <c r="E30" s="21"/>
      <c r="F30" s="21"/>
      <c r="G30" s="21"/>
      <c r="H30" s="21"/>
      <c r="I30" s="13"/>
      <c r="J30" s="13"/>
      <c r="K30" s="24"/>
      <c r="L30" s="22"/>
      <c r="M30" s="30"/>
    </row>
    <row r="31" spans="3:16" ht="17.100000000000001" customHeight="1" x14ac:dyDescent="0.25">
      <c r="C31" s="61" t="s">
        <v>101</v>
      </c>
      <c r="D31" s="254">
        <v>4</v>
      </c>
      <c r="E31" s="13" t="s">
        <v>568</v>
      </c>
      <c r="F31" s="21"/>
      <c r="G31" s="21"/>
      <c r="H31" s="21"/>
      <c r="I31" s="13"/>
      <c r="J31" s="13"/>
      <c r="K31" s="24"/>
      <c r="L31" s="22">
        <f>P31</f>
        <v>650</v>
      </c>
      <c r="M31" s="30"/>
      <c r="P31" s="680">
        <v>650</v>
      </c>
    </row>
    <row r="32" spans="3:16" ht="17.100000000000001" customHeight="1" x14ac:dyDescent="0.25">
      <c r="C32" s="19"/>
      <c r="D32" s="254"/>
      <c r="E32" s="13"/>
      <c r="F32" s="13" t="s">
        <v>538</v>
      </c>
      <c r="G32" s="21"/>
      <c r="H32" s="21"/>
      <c r="I32" s="13"/>
      <c r="J32" s="13"/>
      <c r="K32" s="24"/>
      <c r="L32" s="22"/>
      <c r="M32" s="30">
        <f>SUM(L31)</f>
        <v>650</v>
      </c>
    </row>
    <row r="33" spans="3:13" ht="17.100000000000001" customHeight="1" x14ac:dyDescent="0.25">
      <c r="C33" s="19"/>
      <c r="D33" s="254"/>
      <c r="E33" s="250" t="s">
        <v>615</v>
      </c>
      <c r="F33" s="21"/>
      <c r="G33" s="21"/>
      <c r="H33" s="21"/>
      <c r="I33" s="13"/>
      <c r="J33" s="13"/>
      <c r="K33" s="24"/>
      <c r="L33" s="22"/>
      <c r="M33" s="30"/>
    </row>
  </sheetData>
  <customSheetViews>
    <customSheetView guid="{9794FA93-0DA1-4207-8A93-BAB6A553B531}" showPageBreaks="1" fitToPage="1" printArea="1" topLeftCell="A11">
      <pageMargins left="1" right="0.7" top="0.85" bottom="0.8" header="0.5" footer="0.35"/>
      <printOptions horizontalCentered="1"/>
      <pageSetup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1" right="0.7" top="0.85" bottom="0.8" header="0.5" footer="0.35"/>
      <printOptions horizontalCentered="1"/>
      <pageSetup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70" showPageBreaks="1" printArea="1" showRuler="0">
      <selection activeCell="R12" sqref="R12"/>
      <pageMargins left="0.83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70" showPageBreaks="1" printArea="1">
      <selection activeCell="R12" sqref="R12"/>
      <pageMargins left="0.83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 topLeftCell="A11">
      <pageMargins left="1" right="0.7" top="0.85" bottom="0.8" header="0.5" footer="0.35"/>
      <printOptions horizontalCentered="1"/>
      <pageSetup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 topLeftCell="A11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C3:M3"/>
    <mergeCell ref="E4:K4"/>
    <mergeCell ref="C4:D4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1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4.7109375" style="6" customWidth="1"/>
    <col min="3" max="3" width="6.5703125" style="6" customWidth="1"/>
    <col min="4" max="4" width="3.5703125" style="6" customWidth="1"/>
    <col min="5" max="5" width="2.7109375" style="6" customWidth="1"/>
    <col min="6" max="6" width="9.5703125" style="6" customWidth="1"/>
    <col min="7" max="7" width="4.5703125" style="6" customWidth="1"/>
    <col min="8" max="9" width="4.85546875" style="6" customWidth="1"/>
    <col min="10" max="10" width="5.7109375" style="6" customWidth="1"/>
    <col min="11" max="11" width="18" style="6" customWidth="1"/>
    <col min="12" max="13" width="12.7109375" style="6" customWidth="1"/>
    <col min="14" max="14" width="9.140625" style="6"/>
    <col min="15" max="15" width="2.7109375" style="6" customWidth="1"/>
    <col min="16" max="16" width="0" style="702" hidden="1" customWidth="1"/>
    <col min="17" max="17" width="2.7109375" style="702" hidden="1" customWidth="1"/>
    <col min="18" max="18" width="0" style="702" hidden="1" customWidth="1"/>
    <col min="19" max="19" width="2.7109375" style="702" hidden="1" customWidth="1"/>
    <col min="20" max="20" width="0" style="702" hidden="1" customWidth="1"/>
    <col min="21" max="21" width="2.7109375" style="702" hidden="1" customWidth="1"/>
    <col min="22" max="22" width="9.140625" style="6"/>
    <col min="23" max="23" width="2.7109375" style="6" customWidth="1"/>
    <col min="24" max="24" width="9.140625" style="6"/>
    <col min="25" max="25" width="11.140625" style="6" bestFit="1" customWidth="1"/>
    <col min="26" max="16384" width="9.140625" style="6"/>
  </cols>
  <sheetData>
    <row r="1" spans="2:25" ht="28.5" customHeight="1" x14ac:dyDescent="0.25">
      <c r="V1" s="11"/>
      <c r="W1" s="11"/>
      <c r="X1" s="11"/>
      <c r="Y1" s="11"/>
    </row>
    <row r="2" spans="2:25" ht="18" customHeight="1" x14ac:dyDescent="0.25">
      <c r="B2" s="6" t="s">
        <v>819</v>
      </c>
      <c r="T2" s="703"/>
      <c r="U2" s="703"/>
      <c r="V2" s="15"/>
      <c r="W2" s="15"/>
      <c r="X2" s="11"/>
      <c r="Y2" s="11"/>
    </row>
    <row r="3" spans="2:25" ht="18" customHeight="1" thickBot="1" x14ac:dyDescent="0.3">
      <c r="B3" s="7" t="s">
        <v>539</v>
      </c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  <c r="S3" s="704"/>
      <c r="U3" s="704"/>
      <c r="V3" s="326"/>
      <c r="W3" s="326"/>
      <c r="X3" s="327"/>
      <c r="Y3" s="326"/>
    </row>
    <row r="4" spans="2:25" ht="21.95" customHeight="1" thickTop="1" thickBot="1" x14ac:dyDescent="0.3">
      <c r="C4" s="561" t="s">
        <v>562</v>
      </c>
      <c r="D4" s="562"/>
      <c r="E4" s="559" t="s">
        <v>497</v>
      </c>
      <c r="F4" s="559"/>
      <c r="G4" s="559"/>
      <c r="H4" s="559"/>
      <c r="I4" s="559"/>
      <c r="J4" s="559"/>
      <c r="K4" s="560"/>
      <c r="L4" s="31" t="s">
        <v>545</v>
      </c>
      <c r="M4" s="32" t="s">
        <v>543</v>
      </c>
      <c r="P4" s="682" t="s">
        <v>1080</v>
      </c>
      <c r="S4" s="704"/>
      <c r="T4" s="704"/>
      <c r="U4" s="704"/>
      <c r="V4" s="326"/>
      <c r="W4" s="326"/>
      <c r="X4" s="11"/>
    </row>
    <row r="5" spans="2:25" ht="17.100000000000001" customHeight="1" thickTop="1" x14ac:dyDescent="0.25">
      <c r="C5" s="53" t="s">
        <v>760</v>
      </c>
      <c r="D5" s="274">
        <v>15</v>
      </c>
      <c r="E5" s="25" t="s">
        <v>569</v>
      </c>
      <c r="F5" s="25"/>
      <c r="G5" s="25"/>
      <c r="H5" s="25"/>
      <c r="I5" s="17"/>
      <c r="J5" s="17"/>
      <c r="K5" s="23"/>
      <c r="L5" s="18">
        <f>T5</f>
        <v>10000</v>
      </c>
      <c r="M5" s="29"/>
      <c r="P5" s="705">
        <v>500</v>
      </c>
      <c r="Q5" s="704" t="s">
        <v>118</v>
      </c>
      <c r="R5" s="705">
        <v>20</v>
      </c>
      <c r="S5" s="704" t="s">
        <v>119</v>
      </c>
      <c r="T5" s="704">
        <f>SUM(P5*R5)</f>
        <v>10000</v>
      </c>
      <c r="U5" s="682" t="s">
        <v>1058</v>
      </c>
      <c r="V5" s="335"/>
      <c r="W5" s="11"/>
      <c r="X5" s="11"/>
      <c r="Y5" s="11"/>
    </row>
    <row r="6" spans="2:25" ht="17.100000000000001" customHeight="1" x14ac:dyDescent="0.25">
      <c r="C6" s="19"/>
      <c r="D6" s="260"/>
      <c r="E6" s="13"/>
      <c r="F6" s="13" t="s">
        <v>554</v>
      </c>
      <c r="G6" s="26"/>
      <c r="H6" s="26"/>
      <c r="I6" s="13"/>
      <c r="J6" s="13"/>
      <c r="K6" s="24"/>
      <c r="L6" s="22"/>
      <c r="M6" s="30">
        <f>SUM(L5)</f>
        <v>10000</v>
      </c>
      <c r="V6" s="11"/>
      <c r="W6" s="11"/>
      <c r="X6" s="11"/>
    </row>
    <row r="7" spans="2:25" ht="17.100000000000001" customHeight="1" x14ac:dyDescent="0.25">
      <c r="C7" s="19"/>
      <c r="D7" s="260"/>
      <c r="E7" s="174" t="s">
        <v>616</v>
      </c>
      <c r="F7" s="26"/>
      <c r="G7" s="26"/>
      <c r="H7" s="26"/>
      <c r="I7" s="13"/>
      <c r="J7" s="13"/>
      <c r="K7" s="24"/>
      <c r="L7" s="22"/>
      <c r="M7" s="30"/>
      <c r="V7" s="11"/>
      <c r="W7" s="11"/>
      <c r="X7" s="11"/>
    </row>
    <row r="8" spans="2:25" ht="17.100000000000001" customHeight="1" x14ac:dyDescent="0.25">
      <c r="C8" s="19"/>
      <c r="D8" s="260"/>
      <c r="E8" s="26"/>
      <c r="F8" s="26"/>
      <c r="G8" s="26"/>
      <c r="H8" s="26"/>
      <c r="I8" s="13"/>
      <c r="J8" s="13"/>
      <c r="K8" s="24"/>
      <c r="L8" s="22"/>
      <c r="M8" s="30"/>
      <c r="V8" s="11"/>
      <c r="W8" s="11"/>
      <c r="X8" s="11"/>
    </row>
    <row r="9" spans="2:25" ht="17.100000000000001" customHeight="1" x14ac:dyDescent="0.25">
      <c r="C9" s="134"/>
      <c r="D9" s="260">
        <v>24</v>
      </c>
      <c r="E9" s="26" t="s">
        <v>568</v>
      </c>
      <c r="F9" s="26"/>
      <c r="G9" s="26"/>
      <c r="H9" s="26"/>
      <c r="I9" s="13"/>
      <c r="J9" s="13"/>
      <c r="K9" s="24"/>
      <c r="L9" s="22">
        <f>P9</f>
        <v>720</v>
      </c>
      <c r="M9" s="30"/>
      <c r="P9" s="705">
        <v>720</v>
      </c>
      <c r="V9" s="11"/>
      <c r="W9" s="11"/>
      <c r="X9" s="11"/>
    </row>
    <row r="10" spans="2:25" ht="17.100000000000001" customHeight="1" x14ac:dyDescent="0.25">
      <c r="C10" s="19"/>
      <c r="D10" s="260"/>
      <c r="E10" s="13"/>
      <c r="F10" s="13" t="s">
        <v>551</v>
      </c>
      <c r="G10" s="26"/>
      <c r="H10" s="26"/>
      <c r="I10" s="13"/>
      <c r="J10" s="13"/>
      <c r="K10" s="24"/>
      <c r="L10" s="22"/>
      <c r="M10" s="30">
        <f>SUM(L9)</f>
        <v>720</v>
      </c>
      <c r="V10" s="11"/>
      <c r="W10" s="11"/>
      <c r="X10" s="11"/>
      <c r="Y10" s="11"/>
    </row>
    <row r="11" spans="2:25" ht="17.100000000000001" customHeight="1" x14ac:dyDescent="0.25">
      <c r="C11" s="19"/>
      <c r="D11" s="260"/>
      <c r="E11" s="174" t="s">
        <v>603</v>
      </c>
      <c r="F11" s="26"/>
      <c r="G11" s="26"/>
      <c r="H11" s="26"/>
      <c r="I11" s="13"/>
      <c r="J11" s="13"/>
      <c r="K11" s="24"/>
      <c r="L11" s="22"/>
      <c r="M11" s="30"/>
      <c r="W11" s="11"/>
      <c r="X11" s="11"/>
      <c r="Y11" s="27"/>
    </row>
    <row r="12" spans="2:25" ht="17.100000000000001" customHeight="1" x14ac:dyDescent="0.25">
      <c r="C12" s="60"/>
      <c r="D12" s="260"/>
      <c r="E12" s="55"/>
      <c r="F12" s="55"/>
      <c r="G12" s="55"/>
      <c r="H12" s="55"/>
      <c r="I12" s="12"/>
      <c r="J12" s="12"/>
      <c r="K12" s="56"/>
      <c r="L12" s="57"/>
      <c r="M12" s="30"/>
      <c r="Y12" s="35"/>
    </row>
    <row r="13" spans="2:25" ht="17.100000000000001" customHeight="1" x14ac:dyDescent="0.25">
      <c r="C13" s="61" t="s">
        <v>759</v>
      </c>
      <c r="D13" s="260">
        <v>20</v>
      </c>
      <c r="E13" s="13" t="s">
        <v>551</v>
      </c>
      <c r="F13" s="21"/>
      <c r="G13" s="21"/>
      <c r="H13" s="21"/>
      <c r="I13" s="13"/>
      <c r="J13" s="13"/>
      <c r="K13" s="24"/>
      <c r="L13" s="22">
        <f>M10</f>
        <v>720</v>
      </c>
      <c r="M13" s="30"/>
    </row>
    <row r="14" spans="2:25" ht="17.100000000000001" customHeight="1" x14ac:dyDescent="0.25">
      <c r="C14" s="19"/>
      <c r="D14" s="260"/>
      <c r="E14" s="13"/>
      <c r="F14" s="13" t="s">
        <v>538</v>
      </c>
      <c r="G14" s="21"/>
      <c r="H14" s="21"/>
      <c r="I14" s="13"/>
      <c r="J14" s="13"/>
      <c r="K14" s="24"/>
      <c r="L14" s="22"/>
      <c r="M14" s="30">
        <f>SUM(L13)</f>
        <v>720</v>
      </c>
    </row>
    <row r="15" spans="2:25" ht="17.100000000000001" customHeight="1" x14ac:dyDescent="0.25">
      <c r="C15" s="19"/>
      <c r="D15" s="260"/>
      <c r="E15" s="250" t="s">
        <v>617</v>
      </c>
      <c r="F15" s="21"/>
      <c r="G15" s="21"/>
      <c r="H15" s="21"/>
      <c r="I15" s="13"/>
      <c r="J15" s="13"/>
      <c r="K15" s="24"/>
      <c r="L15" s="22"/>
      <c r="M15" s="30"/>
    </row>
    <row r="16" spans="2:25" ht="17.100000000000001" customHeight="1" x14ac:dyDescent="0.25">
      <c r="C16" s="19"/>
      <c r="D16" s="260"/>
      <c r="E16" s="21"/>
      <c r="F16" s="21"/>
      <c r="G16" s="21"/>
      <c r="H16" s="21"/>
      <c r="I16" s="13"/>
      <c r="J16" s="13"/>
      <c r="K16" s="24"/>
      <c r="L16" s="22"/>
      <c r="M16" s="30"/>
    </row>
    <row r="17" spans="3:16" ht="17.100000000000001" customHeight="1" x14ac:dyDescent="0.25">
      <c r="C17" s="19" t="s">
        <v>353</v>
      </c>
      <c r="D17" s="260">
        <v>25</v>
      </c>
      <c r="E17" s="13" t="s">
        <v>548</v>
      </c>
      <c r="F17" s="21"/>
      <c r="G17" s="21"/>
      <c r="H17" s="21"/>
      <c r="I17" s="13"/>
      <c r="J17" s="13"/>
      <c r="K17" s="24"/>
      <c r="L17" s="22">
        <f>P17</f>
        <v>12500</v>
      </c>
      <c r="M17" s="30"/>
      <c r="P17" s="705">
        <v>12500</v>
      </c>
    </row>
    <row r="18" spans="3:16" ht="17.100000000000001" customHeight="1" x14ac:dyDescent="0.25">
      <c r="C18" s="19"/>
      <c r="D18" s="260"/>
      <c r="E18" s="13"/>
      <c r="F18" s="21" t="s">
        <v>572</v>
      </c>
      <c r="G18" s="21"/>
      <c r="H18" s="21"/>
      <c r="I18" s="13"/>
      <c r="J18" s="13"/>
      <c r="K18" s="24"/>
      <c r="L18" s="22"/>
      <c r="M18" s="30">
        <f>SUM(L17)</f>
        <v>12500</v>
      </c>
    </row>
    <row r="19" spans="3:16" ht="17.100000000000001" customHeight="1" x14ac:dyDescent="0.25">
      <c r="C19" s="61"/>
      <c r="D19" s="254"/>
      <c r="E19" s="195" t="s">
        <v>618</v>
      </c>
      <c r="F19" s="21"/>
      <c r="G19" s="21"/>
      <c r="H19" s="21"/>
      <c r="I19" s="13"/>
      <c r="J19" s="13"/>
      <c r="K19" s="24"/>
      <c r="L19" s="22"/>
      <c r="M19" s="30"/>
    </row>
    <row r="20" spans="3:16" ht="17.100000000000001" customHeight="1" x14ac:dyDescent="0.25">
      <c r="C20" s="19"/>
      <c r="D20" s="254"/>
      <c r="E20" s="13"/>
      <c r="F20" s="21"/>
      <c r="G20" s="21"/>
      <c r="H20" s="21"/>
      <c r="I20" s="13"/>
      <c r="J20" s="13"/>
      <c r="K20" s="24"/>
      <c r="L20" s="22"/>
      <c r="M20" s="30"/>
    </row>
    <row r="21" spans="3:16" ht="17.100000000000001" customHeight="1" x14ac:dyDescent="0.25">
      <c r="C21" s="19" t="s">
        <v>257</v>
      </c>
      <c r="D21" s="254">
        <v>12</v>
      </c>
      <c r="E21" s="21" t="s">
        <v>538</v>
      </c>
      <c r="F21" s="21"/>
      <c r="G21" s="21"/>
      <c r="H21" s="21"/>
      <c r="I21" s="13"/>
      <c r="J21" s="13"/>
      <c r="K21" s="24"/>
      <c r="L21" s="22">
        <f>P17</f>
        <v>12500</v>
      </c>
      <c r="M21" s="30"/>
    </row>
    <row r="22" spans="3:16" ht="17.100000000000001" customHeight="1" x14ac:dyDescent="0.25">
      <c r="C22" s="61"/>
      <c r="D22" s="254"/>
      <c r="E22" s="13"/>
      <c r="F22" s="21" t="s">
        <v>548</v>
      </c>
      <c r="G22" s="21"/>
      <c r="H22" s="21"/>
      <c r="I22" s="13"/>
      <c r="J22" s="13"/>
      <c r="K22" s="24"/>
      <c r="L22" s="22"/>
      <c r="M22" s="30">
        <f>SUM(L21)</f>
        <v>12500</v>
      </c>
    </row>
    <row r="23" spans="3:16" ht="17.100000000000001" customHeight="1" x14ac:dyDescent="0.25">
      <c r="C23" s="19"/>
      <c r="D23" s="254"/>
      <c r="E23" s="250" t="s">
        <v>619</v>
      </c>
      <c r="F23" s="21"/>
      <c r="G23" s="21"/>
      <c r="H23" s="21"/>
      <c r="I23" s="13"/>
      <c r="J23" s="13"/>
      <c r="K23" s="24"/>
      <c r="L23" s="22"/>
      <c r="M23" s="30"/>
    </row>
    <row r="24" spans="3:16" ht="17.100000000000001" customHeight="1" x14ac:dyDescent="0.25">
      <c r="C24" s="19"/>
      <c r="D24" s="254"/>
      <c r="E24" s="13"/>
      <c r="F24" s="21"/>
      <c r="G24" s="21"/>
      <c r="H24" s="21"/>
      <c r="I24" s="13"/>
      <c r="J24" s="13"/>
      <c r="K24" s="24"/>
      <c r="L24" s="22"/>
      <c r="M24" s="30"/>
    </row>
    <row r="25" spans="3:16" ht="17.100000000000001" customHeight="1" x14ac:dyDescent="0.25">
      <c r="C25" s="19" t="s">
        <v>101</v>
      </c>
      <c r="D25" s="254">
        <v>5</v>
      </c>
      <c r="E25" s="21" t="s">
        <v>548</v>
      </c>
      <c r="F25" s="21"/>
      <c r="G25" s="21"/>
      <c r="H25" s="21"/>
      <c r="I25" s="13"/>
      <c r="J25" s="13"/>
      <c r="K25" s="24"/>
      <c r="L25" s="22">
        <f>P25</f>
        <v>9500</v>
      </c>
      <c r="M25" s="30"/>
      <c r="P25" s="705">
        <v>9500</v>
      </c>
    </row>
    <row r="26" spans="3:16" ht="17.100000000000001" customHeight="1" x14ac:dyDescent="0.25">
      <c r="C26" s="19"/>
      <c r="D26" s="254"/>
      <c r="E26" s="13"/>
      <c r="F26" s="21" t="s">
        <v>572</v>
      </c>
      <c r="G26" s="21"/>
      <c r="H26" s="21"/>
      <c r="I26" s="13"/>
      <c r="J26" s="13"/>
      <c r="K26" s="24"/>
      <c r="L26" s="22"/>
      <c r="M26" s="30">
        <f>SUM(L25)</f>
        <v>9500</v>
      </c>
    </row>
    <row r="27" spans="3:16" ht="17.100000000000001" customHeight="1" x14ac:dyDescent="0.25">
      <c r="C27" s="59"/>
      <c r="D27" s="254"/>
      <c r="E27" s="250" t="s">
        <v>620</v>
      </c>
      <c r="F27" s="21"/>
      <c r="G27" s="21"/>
      <c r="H27" s="21"/>
      <c r="I27" s="13"/>
      <c r="J27" s="13"/>
      <c r="K27" s="24"/>
      <c r="L27" s="22"/>
      <c r="M27" s="30"/>
    </row>
    <row r="28" spans="3:16" ht="17.100000000000001" customHeight="1" x14ac:dyDescent="0.25">
      <c r="C28" s="19"/>
      <c r="D28" s="254"/>
      <c r="E28" s="21"/>
      <c r="F28" s="21"/>
      <c r="G28" s="21"/>
      <c r="H28" s="21"/>
      <c r="I28" s="13"/>
      <c r="J28" s="13"/>
      <c r="K28" s="24"/>
      <c r="L28" s="22"/>
      <c r="M28" s="30"/>
    </row>
    <row r="29" spans="3:16" ht="17.100000000000001" customHeight="1" x14ac:dyDescent="0.25">
      <c r="C29" s="61"/>
      <c r="D29" s="254">
        <v>24</v>
      </c>
      <c r="E29" s="13" t="s">
        <v>69</v>
      </c>
      <c r="F29" s="21"/>
      <c r="G29" s="21"/>
      <c r="H29" s="21"/>
      <c r="I29" s="13"/>
      <c r="J29" s="13"/>
      <c r="K29" s="24"/>
      <c r="L29" s="22">
        <f>P29</f>
        <v>6700</v>
      </c>
      <c r="M29" s="30"/>
      <c r="P29" s="705">
        <v>6700</v>
      </c>
    </row>
    <row r="30" spans="3:16" ht="17.100000000000001" customHeight="1" x14ac:dyDescent="0.25">
      <c r="C30" s="19"/>
      <c r="D30" s="254"/>
      <c r="E30" s="13"/>
      <c r="F30" s="13" t="s">
        <v>538</v>
      </c>
      <c r="G30" s="21"/>
      <c r="H30" s="21"/>
      <c r="I30" s="13"/>
      <c r="J30" s="13"/>
      <c r="K30" s="24"/>
      <c r="L30" s="22"/>
      <c r="M30" s="30">
        <f>SUM(L29)</f>
        <v>6700</v>
      </c>
    </row>
    <row r="31" spans="3:16" ht="17.100000000000001" customHeight="1" x14ac:dyDescent="0.25">
      <c r="C31" s="19"/>
      <c r="D31" s="254"/>
      <c r="E31" s="250" t="s">
        <v>604</v>
      </c>
      <c r="F31" s="21"/>
      <c r="G31" s="21"/>
      <c r="H31" s="21"/>
      <c r="I31" s="13"/>
      <c r="J31" s="13"/>
      <c r="K31" s="24"/>
      <c r="L31" s="22"/>
      <c r="M31" s="30"/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scale="90"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0.7" right="1" top="0.85" bottom="0.8" header="0.5" footer="0.35"/>
      <printOptions horizontalCentered="1"/>
      <pageSetup scale="89"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70" showPageBreaks="1" printArea="1" showRuler="0">
      <selection activeCell="O24" sqref="O24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70" showPageBreaks="1" printArea="1">
      <selection activeCell="O24" sqref="O24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scale="89"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scale="90"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scale="91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C3:M3"/>
    <mergeCell ref="E4:K4"/>
    <mergeCell ref="C4:D4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6"/>
  <sheetViews>
    <sheetView showGridLines="0" zoomScale="70" zoomScaleNormal="70" workbookViewId="0"/>
  </sheetViews>
  <sheetFormatPr defaultRowHeight="15" x14ac:dyDescent="0.25"/>
  <cols>
    <col min="1" max="1" width="1.7109375" style="86" customWidth="1"/>
    <col min="2" max="2" width="4.7109375" style="86" customWidth="1"/>
    <col min="3" max="3" width="6.42578125" style="86" customWidth="1"/>
    <col min="4" max="4" width="5.5703125" style="86" customWidth="1"/>
    <col min="5" max="5" width="9" style="86" customWidth="1"/>
    <col min="6" max="6" width="0.85546875" style="86" customWidth="1"/>
    <col min="7" max="7" width="9.140625" style="86"/>
    <col min="8" max="8" width="3.140625" style="86" customWidth="1"/>
    <col min="9" max="9" width="9" style="86" customWidth="1"/>
    <col min="10" max="10" width="2" style="86" customWidth="1"/>
    <col min="11" max="11" width="6.42578125" style="86" customWidth="1"/>
    <col min="12" max="12" width="4.5703125" style="86" customWidth="1"/>
    <col min="13" max="13" width="9.140625" style="86"/>
    <col min="14" max="14" width="0.85546875" style="86" customWidth="1"/>
    <col min="15" max="15" width="9.28515625" style="86" customWidth="1"/>
    <col min="16" max="16" width="2.140625" style="86" customWidth="1"/>
    <col min="17" max="17" width="8.85546875" style="86" customWidth="1"/>
    <col min="18" max="18" width="5.7109375" style="86" customWidth="1"/>
    <col min="19" max="19" width="9.140625" style="86"/>
    <col min="20" max="20" width="11.42578125" style="706" hidden="1" customWidth="1"/>
    <col min="21" max="16384" width="9.140625" style="86"/>
  </cols>
  <sheetData>
    <row r="1" spans="2:20" ht="28.5" customHeight="1" x14ac:dyDescent="0.25"/>
    <row r="2" spans="2:20" s="87" customFormat="1" ht="18" customHeight="1" x14ac:dyDescent="0.25">
      <c r="B2" s="11" t="s">
        <v>852</v>
      </c>
      <c r="T2" s="707"/>
    </row>
    <row r="3" spans="2:20" s="87" customFormat="1" ht="18" customHeight="1" x14ac:dyDescent="0.25">
      <c r="B3" s="175" t="s">
        <v>540</v>
      </c>
      <c r="T3" s="707"/>
    </row>
    <row r="4" spans="2:20" s="87" customFormat="1" ht="18" customHeight="1" x14ac:dyDescent="0.25">
      <c r="C4" s="548" t="s">
        <v>538</v>
      </c>
      <c r="D4" s="548"/>
      <c r="E4" s="589"/>
      <c r="F4" s="589"/>
      <c r="G4" s="589"/>
      <c r="H4" s="589"/>
      <c r="I4" s="589"/>
      <c r="K4" s="548" t="s">
        <v>548</v>
      </c>
      <c r="L4" s="548"/>
      <c r="M4" s="589"/>
      <c r="N4" s="589"/>
      <c r="O4" s="589"/>
      <c r="P4" s="589"/>
      <c r="Q4" s="589"/>
      <c r="T4" s="707"/>
    </row>
    <row r="5" spans="2:20" s="87" customFormat="1" ht="18" customHeight="1" x14ac:dyDescent="0.25">
      <c r="C5" s="175" t="s">
        <v>997</v>
      </c>
      <c r="E5" s="421">
        <f>'2-22'!L5</f>
        <v>10000</v>
      </c>
      <c r="F5" s="424"/>
      <c r="G5" s="495">
        <f>'2-22'!L13</f>
        <v>720</v>
      </c>
      <c r="H5" s="88"/>
      <c r="I5" s="503" t="s">
        <v>1010</v>
      </c>
      <c r="K5" s="175" t="s">
        <v>1006</v>
      </c>
      <c r="M5" s="421">
        <f>'2-22'!L21</f>
        <v>12500</v>
      </c>
      <c r="N5" s="424"/>
      <c r="O5" s="499">
        <f>'2-22'!M22</f>
        <v>12500</v>
      </c>
      <c r="P5" s="88"/>
      <c r="Q5" s="292" t="s">
        <v>1011</v>
      </c>
      <c r="T5" s="708" t="s">
        <v>1059</v>
      </c>
    </row>
    <row r="6" spans="2:20" s="87" customFormat="1" ht="15.95" customHeight="1" x14ac:dyDescent="0.25">
      <c r="C6" s="291" t="s">
        <v>1004</v>
      </c>
      <c r="D6" s="176"/>
      <c r="E6" s="422">
        <f>'2-22'!L21</f>
        <v>12500</v>
      </c>
      <c r="F6" s="425"/>
      <c r="G6" s="496">
        <f>'2-22'!L29</f>
        <v>6700</v>
      </c>
      <c r="H6" s="176"/>
      <c r="I6" s="467" t="s">
        <v>734</v>
      </c>
      <c r="K6" s="291" t="s">
        <v>735</v>
      </c>
      <c r="L6" s="176"/>
      <c r="M6" s="178">
        <f>'2-22'!L25</f>
        <v>9500</v>
      </c>
      <c r="N6" s="176"/>
      <c r="O6" s="176"/>
      <c r="P6" s="176"/>
      <c r="Q6" s="176"/>
      <c r="T6" s="707"/>
    </row>
    <row r="7" spans="2:20" s="87" customFormat="1" ht="18" customHeight="1" x14ac:dyDescent="0.25">
      <c r="C7" s="590" t="s">
        <v>1013</v>
      </c>
      <c r="D7" s="590"/>
      <c r="E7" s="423">
        <f>SUM(E5:E6)-(G5+G6)</f>
        <v>15080</v>
      </c>
      <c r="F7" s="424"/>
      <c r="G7" s="465"/>
      <c r="H7" s="88"/>
      <c r="K7" s="84" t="s">
        <v>1013</v>
      </c>
      <c r="L7" s="105"/>
      <c r="M7" s="179">
        <f>(M5+M6)-O5</f>
        <v>9500</v>
      </c>
      <c r="N7" s="88"/>
      <c r="O7" s="88"/>
      <c r="P7" s="88"/>
      <c r="Q7" s="88"/>
      <c r="T7" s="707"/>
    </row>
    <row r="8" spans="2:20" s="87" customFormat="1" ht="9.9499999999999993" customHeight="1" x14ac:dyDescent="0.25">
      <c r="T8" s="707"/>
    </row>
    <row r="9" spans="2:20" s="87" customFormat="1" ht="18" customHeight="1" x14ac:dyDescent="0.25">
      <c r="C9" s="548" t="s">
        <v>568</v>
      </c>
      <c r="D9" s="548"/>
      <c r="E9" s="589"/>
      <c r="F9" s="589"/>
      <c r="G9" s="589"/>
      <c r="H9" s="589"/>
      <c r="I9" s="589"/>
      <c r="K9" s="548" t="s">
        <v>551</v>
      </c>
      <c r="L9" s="548"/>
      <c r="M9" s="589"/>
      <c r="N9" s="589"/>
      <c r="O9" s="589"/>
      <c r="P9" s="589"/>
      <c r="Q9" s="589"/>
      <c r="T9" s="707"/>
    </row>
    <row r="10" spans="2:20" s="87" customFormat="1" ht="18" customHeight="1" x14ac:dyDescent="0.25">
      <c r="C10" s="175" t="s">
        <v>1005</v>
      </c>
      <c r="E10" s="177">
        <f>'2-22'!L9</f>
        <v>720</v>
      </c>
      <c r="F10" s="88"/>
      <c r="G10" s="88"/>
      <c r="H10" s="88"/>
      <c r="I10" s="88"/>
      <c r="K10" s="175" t="s">
        <v>1007</v>
      </c>
      <c r="M10" s="177">
        <f>'2-22'!L13</f>
        <v>720</v>
      </c>
      <c r="N10" s="88"/>
      <c r="O10" s="420">
        <f>'2-22'!M10</f>
        <v>720</v>
      </c>
      <c r="P10" s="88"/>
      <c r="Q10" s="292" t="s">
        <v>1012</v>
      </c>
      <c r="T10" s="707"/>
    </row>
    <row r="11" spans="2:20" s="87" customFormat="1" ht="15.95" customHeight="1" x14ac:dyDescent="0.25">
      <c r="C11" s="176"/>
      <c r="D11" s="176"/>
      <c r="E11" s="178"/>
      <c r="F11" s="176"/>
      <c r="G11" s="176"/>
      <c r="H11" s="176"/>
      <c r="I11" s="176"/>
      <c r="K11" s="176"/>
      <c r="L11" s="176"/>
      <c r="M11" s="178"/>
      <c r="N11" s="176"/>
      <c r="O11" s="176"/>
      <c r="P11" s="176"/>
      <c r="Q11" s="176"/>
      <c r="T11" s="707"/>
    </row>
    <row r="12" spans="2:20" s="87" customFormat="1" ht="18" customHeight="1" x14ac:dyDescent="0.25">
      <c r="C12" s="84" t="s">
        <v>1013</v>
      </c>
      <c r="D12" s="105"/>
      <c r="E12" s="179">
        <f>E10-I10</f>
        <v>720</v>
      </c>
      <c r="F12" s="88"/>
      <c r="G12" s="88"/>
      <c r="H12" s="88"/>
      <c r="K12" s="105"/>
      <c r="L12" s="105"/>
      <c r="M12" s="179"/>
      <c r="N12" s="88"/>
      <c r="O12" s="420">
        <f>M10-O10</f>
        <v>0</v>
      </c>
      <c r="P12" s="88"/>
      <c r="Q12" s="451" t="s">
        <v>1013</v>
      </c>
      <c r="T12" s="707"/>
    </row>
    <row r="13" spans="2:20" s="87" customFormat="1" ht="9.9499999999999993" customHeight="1" x14ac:dyDescent="0.25">
      <c r="E13" s="179"/>
      <c r="F13" s="88"/>
      <c r="T13" s="707"/>
    </row>
    <row r="14" spans="2:20" s="87" customFormat="1" ht="18" customHeight="1" x14ac:dyDescent="0.25">
      <c r="C14" s="548" t="s">
        <v>554</v>
      </c>
      <c r="D14" s="548"/>
      <c r="E14" s="589"/>
      <c r="F14" s="589"/>
      <c r="G14" s="589"/>
      <c r="H14" s="589"/>
      <c r="I14" s="589"/>
      <c r="K14" s="548" t="s">
        <v>69</v>
      </c>
      <c r="L14" s="548"/>
      <c r="M14" s="589"/>
      <c r="N14" s="589"/>
      <c r="O14" s="589"/>
      <c r="P14" s="589"/>
      <c r="Q14" s="589"/>
      <c r="T14" s="707"/>
    </row>
    <row r="15" spans="2:20" s="87" customFormat="1" ht="18" customHeight="1" x14ac:dyDescent="0.25">
      <c r="E15" s="177"/>
      <c r="F15" s="88"/>
      <c r="G15" s="497">
        <f>'2-22'!M6</f>
        <v>10000</v>
      </c>
      <c r="H15" s="88"/>
      <c r="I15" s="466" t="s">
        <v>1009</v>
      </c>
      <c r="K15" s="175" t="s">
        <v>736</v>
      </c>
      <c r="M15" s="177">
        <f>'2-22'!L29</f>
        <v>6700</v>
      </c>
      <c r="N15" s="88"/>
      <c r="O15" s="88"/>
      <c r="P15" s="88"/>
      <c r="T15" s="707"/>
    </row>
    <row r="16" spans="2:20" s="87" customFormat="1" ht="15.95" customHeight="1" x14ac:dyDescent="0.25">
      <c r="C16" s="176"/>
      <c r="D16" s="176"/>
      <c r="E16" s="178"/>
      <c r="F16" s="176"/>
      <c r="G16" s="496"/>
      <c r="H16" s="176"/>
      <c r="I16" s="425"/>
      <c r="K16" s="176"/>
      <c r="L16" s="176"/>
      <c r="M16" s="178"/>
      <c r="N16" s="176"/>
      <c r="O16" s="176"/>
      <c r="P16" s="176"/>
      <c r="Q16" s="176"/>
      <c r="T16" s="707"/>
    </row>
    <row r="17" spans="2:20" s="87" customFormat="1" ht="18" customHeight="1" x14ac:dyDescent="0.25">
      <c r="C17" s="105"/>
      <c r="D17" s="105"/>
      <c r="E17" s="179"/>
      <c r="F17" s="88"/>
      <c r="G17" s="497">
        <f>G15-E15</f>
        <v>10000</v>
      </c>
      <c r="H17" s="88"/>
      <c r="I17" s="420" t="s">
        <v>1013</v>
      </c>
      <c r="K17" s="84" t="s">
        <v>1013</v>
      </c>
      <c r="L17" s="105"/>
      <c r="M17" s="179">
        <f>M15-Q15</f>
        <v>6700</v>
      </c>
      <c r="N17" s="88"/>
      <c r="O17" s="88"/>
      <c r="P17" s="88"/>
      <c r="T17" s="707"/>
    </row>
    <row r="18" spans="2:20" s="87" customFormat="1" ht="9.9499999999999993" customHeight="1" x14ac:dyDescent="0.25">
      <c r="T18" s="707"/>
    </row>
    <row r="19" spans="2:20" s="87" customFormat="1" ht="18" customHeight="1" x14ac:dyDescent="0.25">
      <c r="C19" s="548" t="s">
        <v>572</v>
      </c>
      <c r="D19" s="548"/>
      <c r="E19" s="589"/>
      <c r="F19" s="589"/>
      <c r="G19" s="589"/>
      <c r="H19" s="589"/>
      <c r="I19" s="589"/>
      <c r="K19" s="89"/>
      <c r="L19" s="89"/>
      <c r="M19" s="89"/>
      <c r="N19" s="89"/>
      <c r="O19" s="89"/>
      <c r="P19" s="89"/>
      <c r="Q19" s="89"/>
      <c r="T19" s="707"/>
    </row>
    <row r="20" spans="2:20" s="87" customFormat="1" ht="18" customHeight="1" x14ac:dyDescent="0.25">
      <c r="E20" s="177"/>
      <c r="F20" s="88"/>
      <c r="G20" s="497">
        <f>'2-22'!L17</f>
        <v>12500</v>
      </c>
      <c r="H20" s="88"/>
      <c r="I20" s="466" t="s">
        <v>1008</v>
      </c>
      <c r="K20" s="88"/>
      <c r="M20" s="88"/>
      <c r="N20" s="88"/>
      <c r="O20" s="88"/>
      <c r="P20" s="88"/>
      <c r="Q20" s="88"/>
      <c r="T20" s="707"/>
    </row>
    <row r="21" spans="2:20" s="87" customFormat="1" ht="15.95" customHeight="1" x14ac:dyDescent="0.25">
      <c r="C21" s="176"/>
      <c r="D21" s="176"/>
      <c r="E21" s="178"/>
      <c r="F21" s="176"/>
      <c r="G21" s="498">
        <f>'2-22'!L25</f>
        <v>9500</v>
      </c>
      <c r="H21" s="176"/>
      <c r="I21" s="467" t="s">
        <v>737</v>
      </c>
      <c r="K21" s="88"/>
      <c r="M21" s="88"/>
      <c r="N21" s="88"/>
      <c r="O21" s="88"/>
      <c r="P21" s="88"/>
      <c r="Q21" s="88"/>
      <c r="T21" s="707"/>
    </row>
    <row r="22" spans="2:20" s="87" customFormat="1" ht="18" customHeight="1" x14ac:dyDescent="0.25">
      <c r="C22" s="105"/>
      <c r="D22" s="105"/>
      <c r="E22" s="179"/>
      <c r="F22" s="88"/>
      <c r="G22" s="497">
        <f>SUM(G20:G21)-E20</f>
        <v>22000</v>
      </c>
      <c r="H22" s="88"/>
      <c r="I22" s="420" t="s">
        <v>1013</v>
      </c>
      <c r="K22" s="88"/>
      <c r="M22" s="88"/>
      <c r="N22" s="88"/>
      <c r="O22" s="88"/>
      <c r="P22" s="88"/>
      <c r="Q22" s="88"/>
      <c r="T22" s="707"/>
    </row>
    <row r="23" spans="2:20" s="87" customFormat="1" ht="15.95" customHeight="1" x14ac:dyDescent="0.25"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T23" s="707"/>
    </row>
    <row r="24" spans="2:20" s="6" customFormat="1" ht="15.95" customHeight="1" x14ac:dyDescent="0.25">
      <c r="B24" s="7" t="s">
        <v>541</v>
      </c>
      <c r="C24" s="564" t="s">
        <v>354</v>
      </c>
      <c r="D24" s="564"/>
      <c r="E24" s="564"/>
      <c r="F24" s="564"/>
      <c r="G24" s="564"/>
      <c r="H24" s="564"/>
      <c r="I24" s="564"/>
      <c r="J24" s="564"/>
      <c r="K24" s="564"/>
      <c r="L24" s="564"/>
      <c r="M24" s="564"/>
      <c r="N24" s="564"/>
      <c r="O24" s="564"/>
      <c r="P24" s="564"/>
      <c r="Q24" s="564"/>
      <c r="T24" s="709"/>
    </row>
    <row r="25" spans="2:20" s="6" customFormat="1" ht="15.95" customHeight="1" x14ac:dyDescent="0.25">
      <c r="C25" s="565" t="s">
        <v>570</v>
      </c>
      <c r="D25" s="565"/>
      <c r="E25" s="565"/>
      <c r="F25" s="565"/>
      <c r="G25" s="565"/>
      <c r="H25" s="565"/>
      <c r="I25" s="565"/>
      <c r="J25" s="565"/>
      <c r="K25" s="565"/>
      <c r="L25" s="565"/>
      <c r="M25" s="565"/>
      <c r="N25" s="565"/>
      <c r="O25" s="565"/>
      <c r="P25" s="565"/>
      <c r="Q25" s="565"/>
      <c r="T25" s="709"/>
    </row>
    <row r="26" spans="2:20" s="6" customFormat="1" ht="15.95" customHeight="1" x14ac:dyDescent="0.25">
      <c r="C26" s="566" t="s">
        <v>809</v>
      </c>
      <c r="D26" s="566"/>
      <c r="E26" s="566"/>
      <c r="F26" s="566"/>
      <c r="G26" s="566"/>
      <c r="H26" s="566"/>
      <c r="I26" s="566"/>
      <c r="J26" s="566"/>
      <c r="K26" s="566"/>
      <c r="L26" s="566"/>
      <c r="M26" s="566"/>
      <c r="N26" s="566"/>
      <c r="O26" s="566"/>
      <c r="P26" s="566"/>
      <c r="Q26" s="566"/>
      <c r="T26" s="709"/>
    </row>
    <row r="27" spans="2:20" s="6" customFormat="1" ht="18" customHeight="1" x14ac:dyDescent="0.25">
      <c r="C27" s="567" t="s">
        <v>546</v>
      </c>
      <c r="D27" s="567"/>
      <c r="E27" s="567"/>
      <c r="F27" s="567"/>
      <c r="G27" s="567"/>
      <c r="H27" s="567"/>
      <c r="I27" s="567"/>
      <c r="J27" s="567"/>
      <c r="K27" s="567"/>
      <c r="L27" s="293"/>
      <c r="M27" s="567" t="s">
        <v>545</v>
      </c>
      <c r="N27" s="567"/>
      <c r="O27" s="567"/>
      <c r="P27" s="567" t="s">
        <v>543</v>
      </c>
      <c r="Q27" s="567"/>
      <c r="T27" s="709"/>
    </row>
    <row r="28" spans="2:20" s="6" customFormat="1" ht="5.0999999999999996" customHeight="1" x14ac:dyDescent="0.25"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T28" s="709"/>
    </row>
    <row r="29" spans="2:20" s="6" customFormat="1" ht="18" customHeight="1" x14ac:dyDescent="0.25">
      <c r="C29" s="6" t="s">
        <v>761</v>
      </c>
      <c r="I29" s="11"/>
      <c r="J29" s="11"/>
      <c r="K29" s="11"/>
      <c r="L29" s="11"/>
      <c r="M29" s="588">
        <f>E7</f>
        <v>15080</v>
      </c>
      <c r="N29" s="588"/>
      <c r="O29" s="588"/>
      <c r="P29" s="585" t="s">
        <v>504</v>
      </c>
      <c r="Q29" s="585"/>
      <c r="T29" s="708" t="s">
        <v>1060</v>
      </c>
    </row>
    <row r="30" spans="2:20" s="6" customFormat="1" ht="17.100000000000001" customHeight="1" x14ac:dyDescent="0.25">
      <c r="C30" s="6" t="s">
        <v>762</v>
      </c>
      <c r="I30" s="11"/>
      <c r="J30" s="11"/>
      <c r="K30" s="11"/>
      <c r="L30" s="11"/>
      <c r="M30" s="586">
        <f>M7</f>
        <v>9500</v>
      </c>
      <c r="N30" s="586"/>
      <c r="O30" s="586"/>
      <c r="P30" s="585" t="s">
        <v>504</v>
      </c>
      <c r="Q30" s="585"/>
      <c r="T30" s="709"/>
    </row>
    <row r="31" spans="2:20" s="6" customFormat="1" ht="17.100000000000001" customHeight="1" x14ac:dyDescent="0.25">
      <c r="C31" s="6" t="s">
        <v>763</v>
      </c>
      <c r="I31" s="11"/>
      <c r="J31" s="11"/>
      <c r="K31" s="11"/>
      <c r="L31" s="11"/>
      <c r="M31" s="587">
        <f>E12</f>
        <v>720</v>
      </c>
      <c r="N31" s="587"/>
      <c r="O31" s="587"/>
      <c r="P31" s="585" t="s">
        <v>504</v>
      </c>
      <c r="Q31" s="585"/>
      <c r="T31" s="709"/>
    </row>
    <row r="32" spans="2:20" s="6" customFormat="1" ht="17.100000000000001" customHeight="1" x14ac:dyDescent="0.25">
      <c r="C32" s="6" t="s">
        <v>764</v>
      </c>
      <c r="I32" s="11"/>
      <c r="J32" s="11"/>
      <c r="K32" s="11"/>
      <c r="L32" s="11"/>
      <c r="M32" s="582" t="s">
        <v>504</v>
      </c>
      <c r="N32" s="582"/>
      <c r="O32" s="582"/>
      <c r="P32" s="584"/>
      <c r="Q32" s="584"/>
      <c r="T32" s="709"/>
    </row>
    <row r="33" spans="3:20" s="6" customFormat="1" ht="17.100000000000001" customHeight="1" x14ac:dyDescent="0.25">
      <c r="C33" s="6" t="s">
        <v>765</v>
      </c>
      <c r="I33" s="11"/>
      <c r="J33" s="11"/>
      <c r="K33" s="11"/>
      <c r="L33" s="11"/>
      <c r="M33" s="582" t="s">
        <v>504</v>
      </c>
      <c r="N33" s="582"/>
      <c r="O33" s="582"/>
      <c r="P33" s="580">
        <f>G17</f>
        <v>10000</v>
      </c>
      <c r="Q33" s="580"/>
      <c r="T33" s="709"/>
    </row>
    <row r="34" spans="3:20" s="6" customFormat="1" ht="17.100000000000001" customHeight="1" x14ac:dyDescent="0.25">
      <c r="C34" s="6" t="s">
        <v>766</v>
      </c>
      <c r="I34" s="11"/>
      <c r="J34" s="11"/>
      <c r="K34" s="11"/>
      <c r="L34" s="11"/>
      <c r="M34" s="582" t="s">
        <v>504</v>
      </c>
      <c r="N34" s="582"/>
      <c r="O34" s="582"/>
      <c r="P34" s="579">
        <f>G22</f>
        <v>22000</v>
      </c>
      <c r="Q34" s="579"/>
      <c r="T34" s="709"/>
    </row>
    <row r="35" spans="3:20" s="6" customFormat="1" ht="17.100000000000001" customHeight="1" x14ac:dyDescent="0.25">
      <c r="C35" s="6" t="s">
        <v>768</v>
      </c>
      <c r="I35" s="11"/>
      <c r="J35" s="11"/>
      <c r="K35" s="11"/>
      <c r="L35" s="11"/>
      <c r="M35" s="583">
        <f>M17</f>
        <v>6700</v>
      </c>
      <c r="N35" s="583"/>
      <c r="O35" s="583"/>
      <c r="P35" s="581">
        <v>0</v>
      </c>
      <c r="Q35" s="581"/>
      <c r="T35" s="709"/>
    </row>
    <row r="36" spans="3:20" s="6" customFormat="1" ht="17.100000000000001" customHeight="1" x14ac:dyDescent="0.25">
      <c r="I36" s="11"/>
      <c r="J36" s="11"/>
      <c r="K36" s="11"/>
      <c r="L36" s="11"/>
      <c r="M36" s="577">
        <f>SUM(M29:M35)</f>
        <v>32000</v>
      </c>
      <c r="N36" s="577"/>
      <c r="O36" s="577"/>
      <c r="P36" s="578">
        <f>SUM(P29:P35)</f>
        <v>32000</v>
      </c>
      <c r="Q36" s="578"/>
      <c r="T36" s="709"/>
    </row>
  </sheetData>
  <customSheetViews>
    <customSheetView guid="{9794FA93-0DA1-4207-8A93-BAB6A553B531}" showPageBreaks="1" fitToPage="1" printArea="1">
      <selection activeCell="B3" sqref="B3"/>
      <pageMargins left="1" right="0.7" top="0.85" bottom="0.8" header="0.5" footer="0.35"/>
      <printOptions horizontalCentered="1"/>
      <pageSetup scale="97" orientation="portrait" useFirstPageNumber="1" horizontalDpi="1200" verticalDpi="1200" r:id="rId1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O11" sqref="O11"/>
      <pageMargins left="1" right="0.7" top="0.85" bottom="0.8" header="0.5" footer="0.35"/>
      <printOptions horizontalCentered="1"/>
      <pageSetup scale="96" orientation="portrait" useFirstPageNumber="1" horizontalDpi="1200" verticalDpi="1200" r:id="rId2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hiddenColumns="1" showRuler="0" topLeftCell="A9">
      <selection activeCell="L49" sqref="L49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hiddenColumns="1" topLeftCell="A9">
      <selection activeCell="L49" sqref="L49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selection activeCell="B3" sqref="B3"/>
      <pageMargins left="1" right="0.7" top="0.85" bottom="0.8" header="0.5" footer="0.35"/>
      <printOptions horizontalCentered="1"/>
      <pageSetup scale="96" orientation="portrait" useFirstPageNumber="1" horizontalDpi="1200" verticalDpi="1200" r:id="rId5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selection activeCell="B3" sqref="B3"/>
      <pageMargins left="1" right="0.7" top="0.85" bottom="0.8" header="0.5" footer="0.35"/>
      <printOptions horizontalCentered="1"/>
      <pageSetup scale="97" orientation="portrait" useFirstPageNumber="1" horizontalDpi="1200" verticalDpi="1200" r:id="rId6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selection activeCell="B3" sqref="B3"/>
      <pageMargins left="1" right="0.7" top="0.85" bottom="0.8" header="0.5" footer="0.35"/>
      <printOptions horizontalCentered="1"/>
      <pageSetup scale="98"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0">
    <mergeCell ref="K14:Q14"/>
    <mergeCell ref="C19:I19"/>
    <mergeCell ref="C24:Q24"/>
    <mergeCell ref="C27:K27"/>
    <mergeCell ref="C4:I4"/>
    <mergeCell ref="K4:Q4"/>
    <mergeCell ref="K9:Q9"/>
    <mergeCell ref="C9:I9"/>
    <mergeCell ref="C7:D7"/>
    <mergeCell ref="C14:I14"/>
    <mergeCell ref="P32:Q32"/>
    <mergeCell ref="P30:Q30"/>
    <mergeCell ref="C25:Q25"/>
    <mergeCell ref="C26:Q26"/>
    <mergeCell ref="M30:O30"/>
    <mergeCell ref="P31:Q31"/>
    <mergeCell ref="M32:O32"/>
    <mergeCell ref="M31:O31"/>
    <mergeCell ref="P29:Q29"/>
    <mergeCell ref="P27:Q27"/>
    <mergeCell ref="M27:O27"/>
    <mergeCell ref="M29:O29"/>
    <mergeCell ref="M36:O36"/>
    <mergeCell ref="P36:Q36"/>
    <mergeCell ref="P34:Q34"/>
    <mergeCell ref="P33:Q33"/>
    <mergeCell ref="P35:Q35"/>
    <mergeCell ref="M34:O34"/>
    <mergeCell ref="M33:O33"/>
    <mergeCell ref="M35:O35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3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3" width="4.7109375" style="6" customWidth="1"/>
    <col min="4" max="5" width="7.7109375" style="6" customWidth="1"/>
    <col min="6" max="7" width="4.85546875" style="6" customWidth="1"/>
    <col min="8" max="8" width="7.42578125" style="6" customWidth="1"/>
    <col min="9" max="9" width="14" style="6" customWidth="1"/>
    <col min="10" max="10" width="2" style="6" customWidth="1"/>
    <col min="11" max="11" width="12.7109375" style="6" customWidth="1"/>
    <col min="12" max="12" width="1.7109375" style="6" customWidth="1"/>
    <col min="13" max="13" width="12.7109375" style="6" customWidth="1"/>
    <col min="14" max="14" width="9.140625" style="6"/>
    <col min="15" max="15" width="0" style="677" hidden="1" customWidth="1"/>
    <col min="16" max="16" width="2.7109375" style="677" hidden="1" customWidth="1"/>
    <col min="17" max="17" width="0" style="677" hidden="1" customWidth="1"/>
    <col min="18" max="18" width="2.7109375" style="677" hidden="1" customWidth="1"/>
    <col min="19" max="19" width="0" style="677" hidden="1" customWidth="1"/>
    <col min="20" max="20" width="2.7109375" style="677" hidden="1" customWidth="1"/>
    <col min="21" max="21" width="0" style="677" hidden="1" customWidth="1"/>
    <col min="22" max="22" width="2.7109375" style="338" customWidth="1"/>
    <col min="23" max="23" width="7.140625" style="338" customWidth="1"/>
    <col min="24" max="24" width="2.7109375" style="338" customWidth="1"/>
    <col min="25" max="25" width="8.7109375" style="6" customWidth="1"/>
    <col min="26" max="26" width="4.140625" style="6" customWidth="1"/>
    <col min="27" max="27" width="11.42578125" style="6" bestFit="1" customWidth="1"/>
    <col min="28" max="16384" width="9.140625" style="6"/>
  </cols>
  <sheetData>
    <row r="1" spans="2:27" ht="28.5" customHeight="1" x14ac:dyDescent="0.25"/>
    <row r="2" spans="2:27" ht="18" customHeight="1" x14ac:dyDescent="0.25">
      <c r="B2" s="11" t="s">
        <v>820</v>
      </c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2:27" ht="5.0999999999999996" customHeight="1" x14ac:dyDescent="0.25">
      <c r="B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2:27" ht="15.95" customHeight="1" x14ac:dyDescent="0.25">
      <c r="C4" s="564" t="s">
        <v>86</v>
      </c>
      <c r="D4" s="564"/>
      <c r="E4" s="564"/>
      <c r="F4" s="564"/>
      <c r="G4" s="564"/>
      <c r="H4" s="564"/>
      <c r="I4" s="564"/>
      <c r="J4" s="564"/>
      <c r="K4" s="564"/>
      <c r="L4" s="564"/>
      <c r="M4" s="564"/>
      <c r="V4" s="505"/>
      <c r="W4" s="505"/>
      <c r="X4" s="505"/>
      <c r="Y4" s="11"/>
      <c r="Z4" s="11"/>
      <c r="AA4" s="11"/>
    </row>
    <row r="5" spans="2:27" ht="15.95" customHeight="1" x14ac:dyDescent="0.25">
      <c r="C5" s="565" t="s">
        <v>570</v>
      </c>
      <c r="D5" s="565"/>
      <c r="E5" s="565"/>
      <c r="F5" s="565"/>
      <c r="G5" s="565"/>
      <c r="H5" s="565"/>
      <c r="I5" s="565"/>
      <c r="J5" s="565"/>
      <c r="K5" s="565"/>
      <c r="L5" s="565"/>
      <c r="M5" s="565"/>
      <c r="V5" s="505"/>
      <c r="W5" s="505"/>
      <c r="X5" s="505"/>
      <c r="Y5" s="11"/>
      <c r="Z5" s="11"/>
      <c r="AA5" s="11"/>
    </row>
    <row r="6" spans="2:27" ht="15.95" customHeight="1" x14ac:dyDescent="0.25">
      <c r="C6" s="566" t="s">
        <v>807</v>
      </c>
      <c r="D6" s="566"/>
      <c r="E6" s="566"/>
      <c r="F6" s="566"/>
      <c r="G6" s="566"/>
      <c r="H6" s="566"/>
      <c r="I6" s="566"/>
      <c r="J6" s="566"/>
      <c r="K6" s="566"/>
      <c r="L6" s="566"/>
      <c r="M6" s="566"/>
      <c r="U6" s="697"/>
      <c r="V6" s="515"/>
      <c r="W6" s="515"/>
      <c r="X6" s="515"/>
      <c r="Y6" s="15"/>
      <c r="Z6" s="15"/>
      <c r="AA6" s="11"/>
    </row>
    <row r="7" spans="2:27" ht="18" customHeight="1" x14ac:dyDescent="0.25">
      <c r="C7" s="591" t="s">
        <v>546</v>
      </c>
      <c r="D7" s="591"/>
      <c r="E7" s="591"/>
      <c r="F7" s="591"/>
      <c r="G7" s="591"/>
      <c r="H7" s="591"/>
      <c r="I7" s="591"/>
      <c r="J7" s="251"/>
      <c r="K7" s="251" t="s">
        <v>545</v>
      </c>
      <c r="L7" s="251"/>
      <c r="M7" s="251" t="s">
        <v>543</v>
      </c>
      <c r="O7" s="680" t="s">
        <v>545</v>
      </c>
      <c r="Q7" s="680" t="s">
        <v>543</v>
      </c>
      <c r="V7" s="505"/>
      <c r="W7" s="505"/>
      <c r="X7" s="505"/>
      <c r="Y7" s="11"/>
      <c r="Z7" s="11"/>
    </row>
    <row r="8" spans="2:27" ht="5.0999999999999996" customHeight="1" x14ac:dyDescent="0.25">
      <c r="V8" s="505"/>
      <c r="W8" s="505"/>
      <c r="X8" s="505"/>
      <c r="Y8" s="11"/>
      <c r="Z8" s="11"/>
    </row>
    <row r="9" spans="2:27" ht="18" customHeight="1" x14ac:dyDescent="0.25">
      <c r="C9" s="6" t="s">
        <v>769</v>
      </c>
      <c r="G9" s="11"/>
      <c r="H9" s="11"/>
      <c r="I9" s="11"/>
      <c r="J9" s="11" t="s">
        <v>504</v>
      </c>
      <c r="K9" s="183">
        <f>IF(O9&lt;0,0,O9)</f>
        <v>3200</v>
      </c>
      <c r="L9" s="47"/>
      <c r="M9" s="181"/>
      <c r="O9" s="680">
        <v>3200</v>
      </c>
      <c r="Q9" s="680"/>
      <c r="S9" s="682" t="s">
        <v>144</v>
      </c>
      <c r="V9" s="505"/>
      <c r="W9" s="505"/>
      <c r="X9" s="505"/>
      <c r="Y9" s="11"/>
      <c r="Z9" s="11"/>
    </row>
    <row r="10" spans="2:27" ht="15.95" customHeight="1" x14ac:dyDescent="0.25">
      <c r="C10" s="6" t="s">
        <v>770</v>
      </c>
      <c r="G10" s="11"/>
      <c r="H10" s="11"/>
      <c r="I10" s="11"/>
      <c r="J10" s="11" t="s">
        <v>504</v>
      </c>
      <c r="K10" s="185">
        <f>IF(O10&lt;0,0,O10)</f>
        <v>40800</v>
      </c>
      <c r="L10" s="110"/>
      <c r="M10" s="182"/>
      <c r="O10" s="680">
        <v>40800</v>
      </c>
      <c r="Q10" s="680"/>
      <c r="V10" s="505"/>
      <c r="W10" s="505"/>
      <c r="X10" s="505"/>
      <c r="Y10" s="11"/>
      <c r="Z10" s="11"/>
    </row>
    <row r="11" spans="2:27" ht="15.95" customHeight="1" x14ac:dyDescent="0.25">
      <c r="C11" s="6" t="s">
        <v>771</v>
      </c>
      <c r="G11" s="11"/>
      <c r="H11" s="11"/>
      <c r="I11" s="11"/>
      <c r="J11" s="11" t="s">
        <v>504</v>
      </c>
      <c r="K11" s="185">
        <f>IF(O11&lt;0,0,O11)</f>
        <v>15250</v>
      </c>
      <c r="L11" s="110"/>
      <c r="M11" s="182"/>
      <c r="O11" s="680">
        <v>15250</v>
      </c>
      <c r="Q11" s="680"/>
      <c r="V11" s="505"/>
      <c r="W11" s="505"/>
      <c r="X11" s="505"/>
      <c r="Y11" s="11"/>
      <c r="Z11" s="11"/>
    </row>
    <row r="12" spans="2:27" ht="15.95" customHeight="1" x14ac:dyDescent="0.25">
      <c r="C12" s="6" t="s">
        <v>772</v>
      </c>
      <c r="G12" s="11"/>
      <c r="H12" s="11"/>
      <c r="I12" s="11"/>
      <c r="J12" s="11" t="s">
        <v>504</v>
      </c>
      <c r="K12" s="185">
        <f>IF(O12&lt;0,0,O12)</f>
        <v>60500</v>
      </c>
      <c r="L12" s="110"/>
      <c r="M12" s="182"/>
      <c r="O12" s="680">
        <v>60500</v>
      </c>
      <c r="Q12" s="680"/>
      <c r="V12" s="505"/>
      <c r="W12" s="505"/>
      <c r="X12" s="505"/>
      <c r="Y12" s="11"/>
      <c r="Z12" s="11"/>
    </row>
    <row r="13" spans="2:27" ht="15.95" customHeight="1" x14ac:dyDescent="0.25">
      <c r="C13" s="6" t="s">
        <v>773</v>
      </c>
      <c r="G13" s="11"/>
      <c r="H13" s="11"/>
      <c r="I13" s="11"/>
      <c r="J13" s="11" t="s">
        <v>504</v>
      </c>
      <c r="K13" s="184">
        <f>IF(O13&lt;0,0,O13)</f>
        <v>128000</v>
      </c>
      <c r="L13" s="110"/>
      <c r="M13" s="182"/>
      <c r="O13" s="680">
        <v>128000</v>
      </c>
      <c r="Q13" s="680"/>
      <c r="V13" s="505"/>
      <c r="W13" s="505"/>
      <c r="X13" s="505"/>
      <c r="Y13" s="11"/>
      <c r="Z13" s="11"/>
    </row>
    <row r="14" spans="2:27" ht="15.95" customHeight="1" x14ac:dyDescent="0.25">
      <c r="C14" s="6" t="s">
        <v>774</v>
      </c>
      <c r="G14" s="11"/>
      <c r="H14" s="11"/>
      <c r="I14" s="11"/>
      <c r="J14" s="11" t="s">
        <v>504</v>
      </c>
      <c r="K14" s="110" t="s">
        <v>504</v>
      </c>
      <c r="L14" s="110"/>
      <c r="M14" s="240">
        <f>Q14</f>
        <v>47300</v>
      </c>
      <c r="O14" s="680"/>
      <c r="Q14" s="680">
        <v>47300</v>
      </c>
      <c r="V14" s="505"/>
      <c r="W14" s="505"/>
      <c r="X14" s="505"/>
      <c r="Y14" s="11"/>
      <c r="Z14" s="11"/>
    </row>
    <row r="15" spans="2:27" ht="15.95" customHeight="1" x14ac:dyDescent="0.25">
      <c r="C15" s="6" t="s">
        <v>775</v>
      </c>
      <c r="G15" s="11"/>
      <c r="H15" s="11"/>
      <c r="I15" s="11"/>
      <c r="J15" s="11" t="s">
        <v>504</v>
      </c>
      <c r="K15" s="182" t="s">
        <v>504</v>
      </c>
      <c r="L15" s="110"/>
      <c r="M15" s="186">
        <f t="shared" ref="M15:M21" si="0">IF(Q15&lt;0,0,Q15)</f>
        <v>8500</v>
      </c>
      <c r="O15" s="680"/>
      <c r="Q15" s="680">
        <v>8500</v>
      </c>
      <c r="V15" s="505"/>
      <c r="W15" s="505"/>
      <c r="X15" s="505"/>
      <c r="Y15" s="11"/>
      <c r="Z15" s="11"/>
    </row>
    <row r="16" spans="2:27" ht="15.95" customHeight="1" x14ac:dyDescent="0.25">
      <c r="C16" s="6" t="s">
        <v>776</v>
      </c>
      <c r="G16" s="11"/>
      <c r="H16" s="11"/>
      <c r="I16" s="11"/>
      <c r="J16" s="11" t="s">
        <v>504</v>
      </c>
      <c r="K16" s="182" t="s">
        <v>504</v>
      </c>
      <c r="L16" s="110"/>
      <c r="M16" s="186">
        <f t="shared" si="0"/>
        <v>1800</v>
      </c>
      <c r="O16" s="680"/>
      <c r="Q16" s="680">
        <v>1800</v>
      </c>
      <c r="V16" s="505"/>
      <c r="W16" s="505"/>
      <c r="X16" s="505"/>
      <c r="Y16" s="11"/>
      <c r="Z16" s="11"/>
    </row>
    <row r="17" spans="2:27" ht="15.95" customHeight="1" x14ac:dyDescent="0.25">
      <c r="C17" s="6" t="s">
        <v>777</v>
      </c>
      <c r="I17" s="11"/>
      <c r="J17" s="11" t="s">
        <v>504</v>
      </c>
      <c r="K17" s="182" t="s">
        <v>504</v>
      </c>
      <c r="L17" s="110"/>
      <c r="M17" s="186">
        <f t="shared" si="0"/>
        <v>3600</v>
      </c>
      <c r="O17" s="680"/>
      <c r="Q17" s="680">
        <v>3600</v>
      </c>
      <c r="V17" s="505"/>
      <c r="W17" s="505"/>
      <c r="X17" s="505"/>
      <c r="Y17" s="11"/>
      <c r="Z17" s="11"/>
    </row>
    <row r="18" spans="2:27" ht="15.95" customHeight="1" x14ac:dyDescent="0.25">
      <c r="C18" s="6" t="s">
        <v>778</v>
      </c>
      <c r="I18" s="11"/>
      <c r="J18" s="11" t="s">
        <v>504</v>
      </c>
      <c r="K18" s="182" t="s">
        <v>504</v>
      </c>
      <c r="L18" s="110"/>
      <c r="M18" s="185">
        <f t="shared" si="0"/>
        <v>50000</v>
      </c>
      <c r="O18" s="680"/>
      <c r="Q18" s="680">
        <v>50000</v>
      </c>
      <c r="V18" s="505"/>
      <c r="W18" s="505"/>
      <c r="X18" s="505"/>
      <c r="Y18" s="11"/>
      <c r="Z18" s="11"/>
    </row>
    <row r="19" spans="2:27" ht="15.95" customHeight="1" x14ac:dyDescent="0.25">
      <c r="C19" s="6" t="s">
        <v>779</v>
      </c>
      <c r="I19" s="11"/>
      <c r="J19" s="11" t="s">
        <v>504</v>
      </c>
      <c r="K19" s="182" t="s">
        <v>504</v>
      </c>
      <c r="L19" s="110"/>
      <c r="M19" s="184">
        <f t="shared" si="0"/>
        <v>100000</v>
      </c>
      <c r="O19" s="680"/>
      <c r="Q19" s="680">
        <v>100000</v>
      </c>
      <c r="V19" s="505"/>
      <c r="W19" s="505"/>
      <c r="X19" s="505"/>
      <c r="Y19" s="11"/>
      <c r="Z19" s="11"/>
    </row>
    <row r="20" spans="2:27" ht="15.95" customHeight="1" x14ac:dyDescent="0.25">
      <c r="C20" s="6" t="s">
        <v>738</v>
      </c>
      <c r="I20" s="11"/>
      <c r="J20" s="11" t="s">
        <v>504</v>
      </c>
      <c r="K20" s="182" t="s">
        <v>504</v>
      </c>
      <c r="L20" s="110"/>
      <c r="M20" s="185">
        <f t="shared" si="0"/>
        <v>15900</v>
      </c>
      <c r="O20" s="680"/>
      <c r="Q20" s="680">
        <v>15900</v>
      </c>
      <c r="V20" s="505"/>
      <c r="W20" s="505"/>
      <c r="X20" s="505"/>
      <c r="Y20" s="11"/>
      <c r="Z20" s="11"/>
    </row>
    <row r="21" spans="2:27" ht="15.95" customHeight="1" x14ac:dyDescent="0.25">
      <c r="C21" s="6" t="s">
        <v>780</v>
      </c>
      <c r="I21" s="11"/>
      <c r="J21" s="11" t="s">
        <v>504</v>
      </c>
      <c r="K21" s="182" t="s">
        <v>504</v>
      </c>
      <c r="L21" s="110"/>
      <c r="M21" s="184">
        <f t="shared" si="0"/>
        <v>264700</v>
      </c>
      <c r="O21" s="680"/>
      <c r="Q21" s="680">
        <v>264700</v>
      </c>
      <c r="V21" s="505"/>
      <c r="W21" s="505"/>
      <c r="X21" s="505"/>
      <c r="Y21" s="11"/>
      <c r="Z21" s="11"/>
    </row>
    <row r="22" spans="2:27" ht="15.95" customHeight="1" x14ac:dyDescent="0.25">
      <c r="C22" s="6" t="s">
        <v>781</v>
      </c>
      <c r="I22" s="11"/>
      <c r="J22" s="11" t="s">
        <v>504</v>
      </c>
      <c r="K22" s="333">
        <f t="shared" ref="K22:K27" si="1">IF(O22&lt;0,0,O22)</f>
        <v>184300</v>
      </c>
      <c r="L22" s="110"/>
      <c r="M22" s="182"/>
      <c r="O22" s="680">
        <v>184300</v>
      </c>
      <c r="Q22" s="680"/>
      <c r="V22" s="505"/>
      <c r="W22" s="505"/>
      <c r="X22" s="505"/>
      <c r="Y22" s="11"/>
      <c r="Z22" s="11"/>
    </row>
    <row r="23" spans="2:27" ht="15.95" customHeight="1" x14ac:dyDescent="0.25">
      <c r="C23" s="6" t="s">
        <v>782</v>
      </c>
      <c r="I23" s="11"/>
      <c r="J23" s="11" t="s">
        <v>504</v>
      </c>
      <c r="K23" s="333">
        <f t="shared" si="1"/>
        <v>29200</v>
      </c>
      <c r="L23" s="110"/>
      <c r="M23" s="182"/>
      <c r="O23" s="680">
        <v>29200</v>
      </c>
      <c r="Q23" s="680"/>
      <c r="V23" s="505"/>
      <c r="W23" s="505"/>
      <c r="X23" s="505"/>
      <c r="Y23" s="11"/>
      <c r="Z23" s="11"/>
    </row>
    <row r="24" spans="2:27" ht="15.95" customHeight="1" x14ac:dyDescent="0.25">
      <c r="C24" s="6" t="s">
        <v>783</v>
      </c>
      <c r="I24" s="11"/>
      <c r="J24" s="11" t="s">
        <v>504</v>
      </c>
      <c r="K24" s="333">
        <f t="shared" si="1"/>
        <v>9700</v>
      </c>
      <c r="L24" s="110"/>
      <c r="M24" s="182"/>
      <c r="O24" s="680">
        <v>9700</v>
      </c>
      <c r="Q24" s="680"/>
      <c r="V24" s="505"/>
      <c r="W24" s="505"/>
      <c r="X24" s="505"/>
      <c r="Y24" s="11"/>
      <c r="Z24" s="11"/>
    </row>
    <row r="25" spans="2:27" ht="15.95" customHeight="1" x14ac:dyDescent="0.25">
      <c r="C25" s="6" t="s">
        <v>1017</v>
      </c>
      <c r="I25" s="11"/>
      <c r="J25" s="11" t="s">
        <v>504</v>
      </c>
      <c r="K25" s="333">
        <f t="shared" si="1"/>
        <v>10400</v>
      </c>
      <c r="L25" s="110"/>
      <c r="M25" s="182"/>
      <c r="O25" s="680">
        <v>10400</v>
      </c>
      <c r="Q25" s="680"/>
      <c r="V25" s="505"/>
      <c r="W25" s="505"/>
      <c r="X25" s="505"/>
      <c r="Y25" s="11"/>
      <c r="Z25" s="11"/>
    </row>
    <row r="26" spans="2:27" ht="15.95" customHeight="1" x14ac:dyDescent="0.25">
      <c r="C26" s="6" t="s">
        <v>784</v>
      </c>
      <c r="I26" s="11"/>
      <c r="J26" s="11" t="s">
        <v>504</v>
      </c>
      <c r="K26" s="333">
        <f t="shared" si="1"/>
        <v>6650</v>
      </c>
      <c r="L26" s="110"/>
      <c r="M26" s="182"/>
      <c r="O26" s="680">
        <v>6650</v>
      </c>
      <c r="Q26" s="680"/>
      <c r="V26" s="505"/>
      <c r="W26" s="505"/>
      <c r="X26" s="505"/>
      <c r="Y26" s="11"/>
      <c r="Z26" s="11"/>
    </row>
    <row r="27" spans="2:27" ht="15.95" customHeight="1" x14ac:dyDescent="0.25">
      <c r="C27" s="6" t="s">
        <v>785</v>
      </c>
      <c r="I27" s="11"/>
      <c r="J27" s="11" t="s">
        <v>504</v>
      </c>
      <c r="K27" s="333">
        <f t="shared" si="1"/>
        <v>3800</v>
      </c>
      <c r="L27" s="110"/>
      <c r="M27" s="182"/>
      <c r="O27" s="680">
        <v>3800</v>
      </c>
      <c r="Q27" s="680"/>
      <c r="V27" s="505"/>
      <c r="W27" s="505"/>
      <c r="X27" s="505"/>
      <c r="Y27" s="11"/>
      <c r="Z27" s="11"/>
      <c r="AA27" s="11"/>
    </row>
    <row r="28" spans="2:27" ht="17.100000000000001" customHeight="1" thickBot="1" x14ac:dyDescent="0.3">
      <c r="I28" s="11"/>
      <c r="J28" s="11"/>
      <c r="K28" s="91">
        <f>SUM(K9:K27)</f>
        <v>491800</v>
      </c>
      <c r="L28" s="14"/>
      <c r="M28" s="91">
        <f>SUM(M9:M27)</f>
        <v>491800</v>
      </c>
    </row>
    <row r="29" spans="2:27" ht="28.5" customHeight="1" thickTop="1" x14ac:dyDescent="0.25">
      <c r="V29" s="505"/>
      <c r="W29" s="505"/>
      <c r="X29" s="505"/>
      <c r="Y29" s="11"/>
      <c r="Z29" s="11"/>
      <c r="AA29" s="11"/>
    </row>
    <row r="30" spans="2:27" ht="18" customHeight="1" x14ac:dyDescent="0.25">
      <c r="B30" s="6" t="s">
        <v>821</v>
      </c>
      <c r="V30" s="505"/>
      <c r="W30" s="505"/>
      <c r="X30" s="505"/>
      <c r="Y30" s="11"/>
      <c r="Z30" s="11"/>
      <c r="AA30" s="11"/>
    </row>
    <row r="31" spans="2:27" ht="18" customHeight="1" x14ac:dyDescent="0.25">
      <c r="B31" s="7" t="s">
        <v>509</v>
      </c>
      <c r="C31" s="6" t="s">
        <v>1015</v>
      </c>
      <c r="V31" s="515"/>
      <c r="W31" s="515"/>
      <c r="X31" s="505"/>
      <c r="Y31" s="11"/>
      <c r="Z31" s="11"/>
      <c r="AA31" s="11"/>
    </row>
    <row r="32" spans="2:27" ht="15.95" customHeight="1" x14ac:dyDescent="0.25">
      <c r="C32" s="6" t="s">
        <v>1014</v>
      </c>
      <c r="V32" s="505"/>
      <c r="W32" s="505"/>
      <c r="X32" s="505"/>
      <c r="Y32" s="11"/>
      <c r="Z32" s="11"/>
      <c r="AA32" s="11"/>
    </row>
    <row r="33" spans="2:27" ht="5.0999999999999996" customHeight="1" x14ac:dyDescent="0.25">
      <c r="V33" s="505"/>
      <c r="W33" s="505"/>
      <c r="X33" s="505"/>
      <c r="Y33" s="11"/>
      <c r="Z33" s="11"/>
      <c r="AA33" s="11"/>
    </row>
    <row r="34" spans="2:27" ht="15.95" customHeight="1" x14ac:dyDescent="0.25">
      <c r="B34" s="7" t="s">
        <v>510</v>
      </c>
      <c r="C34" s="6" t="str">
        <f>CONCATENATE("The trial balance WILL NOT balance; sales will be overstated by ",TEXT((Q34-S34),"$#,##0"),".")</f>
        <v>The trial balance WILL NOT balance; sales will be overstated by $54.</v>
      </c>
      <c r="Q34" s="680">
        <v>3182</v>
      </c>
      <c r="R34" s="692" t="s">
        <v>120</v>
      </c>
      <c r="S34" s="680">
        <v>3128</v>
      </c>
      <c r="T34" s="692" t="s">
        <v>119</v>
      </c>
      <c r="U34" s="692">
        <f>SUM(Q34-S34)</f>
        <v>54</v>
      </c>
      <c r="V34" s="505"/>
      <c r="W34" s="505"/>
      <c r="Y34" s="11"/>
      <c r="Z34" s="11"/>
      <c r="AA34" s="11"/>
    </row>
    <row r="35" spans="2:27" ht="5.0999999999999996" customHeight="1" x14ac:dyDescent="0.25">
      <c r="V35" s="505"/>
      <c r="W35" s="505"/>
      <c r="Y35" s="11"/>
      <c r="Z35" s="11"/>
      <c r="AA35" s="11"/>
    </row>
    <row r="36" spans="2:27" ht="15.95" customHeight="1" x14ac:dyDescent="0.25">
      <c r="B36" s="7" t="s">
        <v>511</v>
      </c>
      <c r="C36" s="6" t="s">
        <v>951</v>
      </c>
      <c r="V36" s="505"/>
      <c r="W36" s="505"/>
      <c r="Y36" s="11"/>
      <c r="Z36" s="11"/>
      <c r="AA36" s="11"/>
    </row>
    <row r="37" spans="2:27" ht="5.0999999999999996" customHeight="1" x14ac:dyDescent="0.25">
      <c r="V37" s="505"/>
      <c r="W37" s="505"/>
      <c r="Y37" s="11"/>
      <c r="Z37" s="11"/>
      <c r="AA37" s="11"/>
    </row>
    <row r="38" spans="2:27" ht="15.95" customHeight="1" x14ac:dyDescent="0.25">
      <c r="B38" s="7" t="s">
        <v>517</v>
      </c>
      <c r="C38" s="6" t="s">
        <v>786</v>
      </c>
      <c r="Q38" s="680">
        <v>5270</v>
      </c>
      <c r="V38" s="505"/>
      <c r="W38" s="505"/>
      <c r="Y38" s="11"/>
      <c r="Z38" s="11"/>
      <c r="AA38" s="11"/>
    </row>
    <row r="39" spans="2:27" ht="15.95" customHeight="1" x14ac:dyDescent="0.25">
      <c r="B39" s="7"/>
      <c r="C39" s="6" t="str">
        <f>CONCATENATE(TEXT(Q38,"$#,##0")," and cash will be overstated by ",TEXT(Q38,"$#,##0"),".")</f>
        <v>$5,270 and cash will be overstated by $5,270.</v>
      </c>
      <c r="V39" s="505"/>
      <c r="W39" s="505"/>
      <c r="Y39" s="11"/>
      <c r="Z39" s="11"/>
      <c r="AA39" s="11"/>
    </row>
    <row r="40" spans="2:27" ht="5.0999999999999996" customHeight="1" x14ac:dyDescent="0.25">
      <c r="B40" s="7"/>
      <c r="V40" s="505"/>
      <c r="W40" s="505"/>
      <c r="X40" s="505"/>
      <c r="Y40" s="11"/>
      <c r="Z40" s="11"/>
      <c r="AA40" s="11"/>
    </row>
    <row r="41" spans="2:27" ht="15.95" customHeight="1" x14ac:dyDescent="0.25">
      <c r="B41" s="7" t="s">
        <v>527</v>
      </c>
      <c r="C41" s="6" t="s">
        <v>1016</v>
      </c>
      <c r="V41" s="505"/>
      <c r="W41" s="505"/>
      <c r="X41" s="505"/>
      <c r="Y41" s="11"/>
      <c r="Z41" s="11"/>
      <c r="AA41" s="11"/>
    </row>
    <row r="42" spans="2:27" ht="15.95" customHeight="1" x14ac:dyDescent="0.25">
      <c r="C42" s="6" t="str">
        <f>CONCATENATE("understated by ",TEXT(Q42,"$#,##0"),".")</f>
        <v>understated by $7,600.</v>
      </c>
      <c r="Q42" s="680">
        <v>7600</v>
      </c>
      <c r="V42" s="505"/>
      <c r="W42" s="505"/>
      <c r="X42" s="505"/>
      <c r="Y42" s="11"/>
      <c r="Z42" s="11"/>
      <c r="AA42" s="11"/>
    </row>
    <row r="43" spans="2:27" ht="3" customHeight="1" x14ac:dyDescent="0.25"/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18">
      <selection activeCell="B49" sqref="B49"/>
      <pageMargins left="0.7" right="1" top="0.85" bottom="0.8" header="0.5" footer="0.35"/>
      <printOptions horizontalCentered="1"/>
      <pageSetup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70" showPageBreaks="1" printArea="1" showRuler="0">
      <selection activeCell="P39" sqref="P39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70" showPageBreaks="1" printArea="1">
      <selection activeCell="P39" sqref="P39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">
    <mergeCell ref="C4:M4"/>
    <mergeCell ref="C5:M5"/>
    <mergeCell ref="C6:M6"/>
    <mergeCell ref="C7:I7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4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3.85546875" style="6" customWidth="1"/>
    <col min="3" max="3" width="3.140625" style="6" customWidth="1"/>
    <col min="4" max="8" width="9.140625" style="6"/>
    <col min="9" max="9" width="11.5703125" style="6" customWidth="1"/>
    <col min="10" max="10" width="9.140625" style="6"/>
    <col min="11" max="11" width="5.42578125" style="6" customWidth="1"/>
    <col min="12" max="12" width="10.28515625" style="6" customWidth="1"/>
    <col min="13" max="16384" width="9.140625" style="6"/>
  </cols>
  <sheetData>
    <row r="1" spans="2:11" ht="28.5" customHeight="1" x14ac:dyDescent="0.25"/>
    <row r="2" spans="2:11" ht="18" customHeight="1" x14ac:dyDescent="0.25">
      <c r="B2" s="543" t="s">
        <v>88</v>
      </c>
      <c r="C2" s="543"/>
      <c r="D2" s="543"/>
      <c r="E2" s="543"/>
      <c r="F2" s="543"/>
      <c r="G2" s="543"/>
      <c r="H2" s="543"/>
      <c r="I2" s="543"/>
      <c r="J2" s="543"/>
      <c r="K2" s="543"/>
    </row>
    <row r="3" spans="2:11" ht="9.9499999999999993" customHeight="1" x14ac:dyDescent="0.25">
      <c r="C3" s="10"/>
      <c r="D3" s="10"/>
      <c r="E3" s="10"/>
      <c r="F3" s="10"/>
      <c r="G3" s="10"/>
      <c r="H3" s="10"/>
      <c r="I3" s="10"/>
      <c r="J3" s="10"/>
      <c r="K3" s="10"/>
    </row>
    <row r="4" spans="2:11" ht="18" customHeight="1" x14ac:dyDescent="0.25">
      <c r="B4" s="6" t="s">
        <v>822</v>
      </c>
    </row>
    <row r="5" spans="2:11" ht="18" customHeight="1" x14ac:dyDescent="0.25">
      <c r="B5" s="7" t="s">
        <v>539</v>
      </c>
      <c r="C5" s="6" t="s">
        <v>509</v>
      </c>
      <c r="D5" s="6" t="s">
        <v>787</v>
      </c>
    </row>
    <row r="6" spans="2:11" ht="15.95" customHeight="1" x14ac:dyDescent="0.25">
      <c r="D6" s="6" t="s">
        <v>788</v>
      </c>
    </row>
    <row r="7" spans="2:11" ht="15.95" customHeight="1" x14ac:dyDescent="0.25">
      <c r="D7" s="6" t="s">
        <v>789</v>
      </c>
    </row>
    <row r="8" spans="2:11" ht="15.95" customHeight="1" x14ac:dyDescent="0.25">
      <c r="D8" s="6" t="s">
        <v>790</v>
      </c>
    </row>
    <row r="9" spans="2:11" ht="15.95" customHeight="1" x14ac:dyDescent="0.25">
      <c r="D9" s="6" t="s">
        <v>792</v>
      </c>
    </row>
    <row r="10" spans="2:11" ht="15.95" customHeight="1" x14ac:dyDescent="0.25">
      <c r="D10" s="6" t="s">
        <v>791</v>
      </c>
    </row>
    <row r="11" spans="2:11" ht="9.9499999999999993" customHeight="1" x14ac:dyDescent="0.25"/>
    <row r="12" spans="2:11" ht="15.95" customHeight="1" x14ac:dyDescent="0.25">
      <c r="C12" s="6" t="s">
        <v>39</v>
      </c>
      <c r="D12" s="6" t="s">
        <v>793</v>
      </c>
    </row>
    <row r="13" spans="2:11" ht="15.95" customHeight="1" x14ac:dyDescent="0.25">
      <c r="D13" s="6" t="s">
        <v>794</v>
      </c>
    </row>
    <row r="14" spans="2:11" ht="15.95" customHeight="1" x14ac:dyDescent="0.25">
      <c r="D14" s="6" t="s">
        <v>795</v>
      </c>
    </row>
    <row r="15" spans="2:11" ht="9.9499999999999993" customHeight="1" x14ac:dyDescent="0.25"/>
    <row r="16" spans="2:11" ht="15.95" customHeight="1" x14ac:dyDescent="0.25">
      <c r="C16" s="6" t="s">
        <v>582</v>
      </c>
      <c r="D16" s="6" t="s">
        <v>796</v>
      </c>
    </row>
    <row r="17" spans="2:4" ht="15.95" customHeight="1" x14ac:dyDescent="0.25">
      <c r="D17" s="6" t="s">
        <v>797</v>
      </c>
    </row>
    <row r="18" spans="2:4" ht="15.95" customHeight="1" x14ac:dyDescent="0.25">
      <c r="D18" s="6" t="s">
        <v>798</v>
      </c>
    </row>
    <row r="19" spans="2:4" ht="9.9499999999999993" customHeight="1" x14ac:dyDescent="0.25"/>
    <row r="20" spans="2:4" ht="15.95" customHeight="1" x14ac:dyDescent="0.25">
      <c r="C20" s="6" t="s">
        <v>531</v>
      </c>
      <c r="D20" s="6" t="s">
        <v>800</v>
      </c>
    </row>
    <row r="21" spans="2:4" ht="15.95" customHeight="1" x14ac:dyDescent="0.25">
      <c r="D21" s="6" t="s">
        <v>801</v>
      </c>
    </row>
    <row r="22" spans="2:4" ht="15.95" customHeight="1" x14ac:dyDescent="0.25">
      <c r="D22" s="6" t="s">
        <v>802</v>
      </c>
    </row>
    <row r="23" spans="2:4" ht="15.95" customHeight="1" x14ac:dyDescent="0.25">
      <c r="D23" s="6" t="s">
        <v>799</v>
      </c>
    </row>
    <row r="24" spans="2:4" ht="9.9499999999999993" customHeight="1" x14ac:dyDescent="0.25"/>
    <row r="25" spans="2:4" ht="15.95" customHeight="1" x14ac:dyDescent="0.25">
      <c r="C25" s="6" t="s">
        <v>583</v>
      </c>
      <c r="D25" s="6" t="s">
        <v>803</v>
      </c>
    </row>
    <row r="26" spans="2:4" ht="15.95" customHeight="1" x14ac:dyDescent="0.25">
      <c r="D26" s="6" t="s">
        <v>804</v>
      </c>
    </row>
    <row r="27" spans="2:4" ht="15.95" customHeight="1" x14ac:dyDescent="0.25">
      <c r="D27" s="6" t="s">
        <v>805</v>
      </c>
    </row>
    <row r="28" spans="2:4" ht="15.95" customHeight="1" x14ac:dyDescent="0.25">
      <c r="D28" s="6" t="s">
        <v>916</v>
      </c>
    </row>
    <row r="29" spans="2:4" ht="9.9499999999999993" customHeight="1" x14ac:dyDescent="0.25"/>
    <row r="30" spans="2:4" ht="15.95" customHeight="1" x14ac:dyDescent="0.25">
      <c r="B30" s="7" t="s">
        <v>540</v>
      </c>
      <c r="C30" s="168" t="s">
        <v>850</v>
      </c>
    </row>
    <row r="31" spans="2:4" ht="15.95" customHeight="1" x14ac:dyDescent="0.25">
      <c r="C31" s="6" t="s">
        <v>952</v>
      </c>
    </row>
    <row r="32" spans="2:4" ht="15.95" customHeight="1" x14ac:dyDescent="0.25"/>
    <row r="33" ht="15.95" customHeight="1" x14ac:dyDescent="0.25"/>
    <row r="34" ht="15.95" customHeight="1" x14ac:dyDescent="0.25"/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5" sqref="B5"/>
      <pageMargins left="1" right="0.7" top="0.85" bottom="0.8" header="0.5" footer="0.35"/>
      <printOptions horizontalCentered="1"/>
      <pageSetup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83" showPageBreaks="1" printArea="1" showRuler="0" topLeftCell="A5">
      <selection activeCell="J25" sqref="J25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3" showPageBreaks="1" printArea="1" topLeftCell="A5">
      <selection activeCell="J25" sqref="J25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1" right="0.7" top="0.85" bottom="0.8" header="0.5" footer="0.35"/>
      <printOptions horizontalCentered="1"/>
      <pageSetup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B2:K2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30"/>
  <sheetViews>
    <sheetView zoomScale="70" zoomScaleNormal="70" workbookViewId="0">
      <selection activeCell="D2" sqref="D2"/>
    </sheetView>
  </sheetViews>
  <sheetFormatPr defaultRowHeight="15.75" x14ac:dyDescent="0.25"/>
  <cols>
    <col min="1" max="1" width="1.7109375" style="6" customWidth="1"/>
    <col min="2" max="3" width="4.7109375" style="6" customWidth="1"/>
    <col min="4" max="4" width="12.42578125" style="6" bestFit="1" customWidth="1"/>
    <col min="5" max="5" width="3.140625" style="6" customWidth="1"/>
    <col min="6" max="6" width="15.7109375" style="6" customWidth="1"/>
    <col min="7" max="7" width="2.5703125" style="6" bestFit="1" customWidth="1"/>
    <col min="8" max="8" width="14.7109375" style="6" customWidth="1"/>
    <col min="9" max="9" width="2.7109375" style="6" customWidth="1"/>
    <col min="10" max="10" width="15.5703125" style="6" customWidth="1"/>
    <col min="11" max="11" width="2.7109375" style="6" customWidth="1"/>
    <col min="12" max="12" width="15.7109375" style="6" customWidth="1"/>
    <col min="13" max="13" width="2.7109375" style="6" customWidth="1"/>
    <col min="14" max="14" width="15.7109375" style="6" customWidth="1"/>
    <col min="15" max="15" width="2.7109375" style="6" customWidth="1"/>
    <col min="16" max="16" width="11.5703125" style="6" customWidth="1"/>
    <col min="17" max="17" width="5.28515625" style="6" customWidth="1"/>
    <col min="18" max="18" width="0" style="709" hidden="1" customWidth="1"/>
    <col min="19" max="19" width="2.7109375" style="6" customWidth="1"/>
    <col min="20" max="20" width="9.140625" style="6"/>
    <col min="21" max="21" width="2.7109375" style="6" customWidth="1"/>
    <col min="22" max="22" width="9.140625" style="6"/>
    <col min="23" max="23" width="2.7109375" style="6" customWidth="1"/>
    <col min="24" max="24" width="8.5703125" style="6" bestFit="1" customWidth="1"/>
    <col min="25" max="25" width="2.7109375" style="6" customWidth="1"/>
    <col min="26" max="26" width="13.7109375" style="6" bestFit="1" customWidth="1"/>
    <col min="27" max="27" width="3.7109375" style="6" customWidth="1"/>
    <col min="28" max="28" width="10.7109375" style="6" customWidth="1"/>
    <col min="29" max="29" width="2.7109375" style="6" customWidth="1"/>
    <col min="30" max="30" width="16.28515625" style="6" customWidth="1"/>
    <col min="31" max="31" width="2.7109375" style="6" customWidth="1"/>
    <col min="32" max="32" width="10.7109375" style="6" customWidth="1"/>
    <col min="33" max="33" width="2.7109375" style="6" customWidth="1"/>
    <col min="34" max="34" width="10.7109375" style="6" customWidth="1"/>
    <col min="35" max="35" width="2.7109375" style="6" customWidth="1"/>
    <col min="36" max="36" width="10.7109375" style="6" customWidth="1"/>
    <col min="37" max="16384" width="9.140625" style="6"/>
  </cols>
  <sheetData>
    <row r="1" spans="2:36" ht="28.5" customHeight="1" x14ac:dyDescent="0.25"/>
    <row r="2" spans="2:36" ht="18" customHeight="1" x14ac:dyDescent="0.25">
      <c r="B2" s="6" t="s">
        <v>823</v>
      </c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pans="2:36" ht="18" customHeight="1" x14ac:dyDescent="0.25">
      <c r="B3" s="7" t="s">
        <v>539</v>
      </c>
      <c r="D3" s="548" t="s">
        <v>273</v>
      </c>
      <c r="E3" s="548"/>
      <c r="F3" s="548"/>
      <c r="G3" s="548"/>
      <c r="H3" s="548"/>
      <c r="I3" s="10" t="s">
        <v>269</v>
      </c>
      <c r="J3" s="548" t="s">
        <v>274</v>
      </c>
      <c r="K3" s="548"/>
      <c r="L3" s="548"/>
      <c r="M3" s="10" t="s">
        <v>532</v>
      </c>
      <c r="N3" s="548" t="s">
        <v>275</v>
      </c>
      <c r="O3" s="548"/>
      <c r="P3" s="548"/>
      <c r="Q3" s="548"/>
      <c r="W3" s="11"/>
      <c r="X3" s="15"/>
      <c r="Y3" s="15"/>
      <c r="Z3" s="15"/>
      <c r="AA3" s="15"/>
      <c r="AB3" s="15"/>
      <c r="AC3" s="11"/>
      <c r="AD3" s="15"/>
      <c r="AE3" s="15"/>
      <c r="AF3" s="15"/>
      <c r="AG3" s="11"/>
      <c r="AH3" s="15"/>
      <c r="AI3" s="15"/>
      <c r="AJ3" s="15"/>
    </row>
    <row r="4" spans="2:36" ht="32.1" customHeight="1" x14ac:dyDescent="0.25">
      <c r="C4" s="13"/>
      <c r="D4" s="142" t="s">
        <v>538</v>
      </c>
      <c r="E4" s="143" t="s">
        <v>532</v>
      </c>
      <c r="F4" s="142" t="s">
        <v>226</v>
      </c>
      <c r="G4" s="143" t="s">
        <v>532</v>
      </c>
      <c r="H4" s="142" t="s">
        <v>568</v>
      </c>
      <c r="I4" s="143" t="s">
        <v>269</v>
      </c>
      <c r="J4" s="142" t="s">
        <v>214</v>
      </c>
      <c r="K4" s="143" t="s">
        <v>532</v>
      </c>
      <c r="L4" s="142" t="s">
        <v>215</v>
      </c>
      <c r="M4" s="143" t="s">
        <v>532</v>
      </c>
      <c r="N4" s="142" t="s">
        <v>917</v>
      </c>
      <c r="O4" s="143" t="s">
        <v>532</v>
      </c>
      <c r="P4" s="142" t="s">
        <v>435</v>
      </c>
      <c r="Q4" s="55"/>
      <c r="W4" s="11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</row>
    <row r="5" spans="2:36" ht="5.0999999999999996" customHeight="1" x14ac:dyDescent="0.25">
      <c r="C5" s="11"/>
      <c r="D5" s="141"/>
      <c r="E5" s="15"/>
      <c r="F5" s="141"/>
      <c r="G5" s="15"/>
      <c r="H5" s="141"/>
      <c r="I5" s="15"/>
      <c r="J5" s="141"/>
      <c r="K5" s="15"/>
      <c r="L5" s="141"/>
      <c r="M5" s="15"/>
      <c r="N5" s="141"/>
      <c r="O5" s="15"/>
      <c r="P5" s="141"/>
      <c r="Q5" s="50"/>
      <c r="W5" s="11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</row>
    <row r="6" spans="2:36" ht="18" customHeight="1" x14ac:dyDescent="0.25">
      <c r="D6" s="356">
        <v>8000</v>
      </c>
      <c r="E6" s="357"/>
      <c r="F6" s="356">
        <v>15900</v>
      </c>
      <c r="G6" s="357"/>
      <c r="H6" s="356">
        <v>4100</v>
      </c>
      <c r="I6" s="357"/>
      <c r="J6" s="356">
        <v>2500</v>
      </c>
      <c r="K6" s="357"/>
      <c r="L6" s="356">
        <v>4000</v>
      </c>
      <c r="M6" s="357"/>
      <c r="N6" s="356">
        <v>12000</v>
      </c>
      <c r="O6" s="357"/>
      <c r="P6" s="355">
        <v>9500</v>
      </c>
      <c r="Q6" s="50"/>
      <c r="R6" s="708" t="s">
        <v>144</v>
      </c>
      <c r="W6" s="11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</row>
    <row r="7" spans="2:36" ht="15.95" customHeight="1" x14ac:dyDescent="0.25">
      <c r="C7" s="6" t="s">
        <v>509</v>
      </c>
      <c r="D7" s="356">
        <v>15000</v>
      </c>
      <c r="E7" s="357"/>
      <c r="F7" s="356"/>
      <c r="G7" s="357"/>
      <c r="H7" s="356"/>
      <c r="I7" s="357"/>
      <c r="J7" s="356"/>
      <c r="K7" s="357"/>
      <c r="L7" s="356"/>
      <c r="M7" s="357"/>
      <c r="N7" s="356">
        <v>15000</v>
      </c>
      <c r="O7" s="357"/>
      <c r="P7" s="355"/>
      <c r="Q7" s="50"/>
      <c r="W7" s="11"/>
      <c r="X7" s="326"/>
      <c r="Y7" s="297"/>
      <c r="Z7" s="326"/>
      <c r="AA7" s="297"/>
      <c r="AB7" s="326"/>
      <c r="AC7" s="297"/>
      <c r="AD7" s="326"/>
      <c r="AE7" s="297"/>
      <c r="AF7" s="326"/>
      <c r="AG7" s="297"/>
      <c r="AH7" s="326"/>
      <c r="AI7" s="297"/>
      <c r="AJ7" s="326"/>
    </row>
    <row r="8" spans="2:36" ht="15.95" customHeight="1" x14ac:dyDescent="0.25">
      <c r="C8" s="6" t="s">
        <v>510</v>
      </c>
      <c r="D8" s="356">
        <f>P8</f>
        <v>-850</v>
      </c>
      <c r="E8" s="357"/>
      <c r="F8" s="356"/>
      <c r="G8" s="357"/>
      <c r="H8" s="356"/>
      <c r="I8" s="357"/>
      <c r="J8" s="356"/>
      <c r="K8" s="357"/>
      <c r="L8" s="356"/>
      <c r="M8" s="357"/>
      <c r="N8" s="356"/>
      <c r="O8" s="357"/>
      <c r="P8" s="355">
        <v>-850</v>
      </c>
      <c r="Q8" s="50" t="s">
        <v>277</v>
      </c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2:36" ht="15.95" customHeight="1" x14ac:dyDescent="0.25">
      <c r="C9" s="6" t="s">
        <v>511</v>
      </c>
      <c r="D9" s="356"/>
      <c r="E9" s="357"/>
      <c r="F9" s="356"/>
      <c r="G9" s="357"/>
      <c r="H9" s="356">
        <v>2250</v>
      </c>
      <c r="I9" s="357"/>
      <c r="J9" s="356">
        <v>2250</v>
      </c>
      <c r="K9" s="357"/>
      <c r="L9" s="356"/>
      <c r="M9" s="357"/>
      <c r="N9" s="356"/>
      <c r="O9" s="357"/>
      <c r="P9" s="355"/>
      <c r="Q9" s="50"/>
      <c r="W9" s="11"/>
      <c r="X9" s="15"/>
      <c r="Y9" s="15"/>
      <c r="Z9" s="15"/>
      <c r="AA9" s="15"/>
      <c r="AB9" s="47"/>
      <c r="AC9" s="47"/>
      <c r="AD9" s="11"/>
      <c r="AE9" s="11"/>
      <c r="AF9" s="11"/>
      <c r="AG9" s="11"/>
      <c r="AH9" s="11"/>
      <c r="AI9" s="11"/>
      <c r="AJ9" s="11"/>
    </row>
    <row r="10" spans="2:36" ht="15.95" customHeight="1" x14ac:dyDescent="0.25">
      <c r="C10" s="6" t="s">
        <v>517</v>
      </c>
      <c r="D10" s="356">
        <v>8000</v>
      </c>
      <c r="E10" s="357"/>
      <c r="F10" s="356"/>
      <c r="G10" s="357"/>
      <c r="H10" s="356"/>
      <c r="I10" s="357"/>
      <c r="J10" s="356"/>
      <c r="K10" s="357"/>
      <c r="L10" s="356">
        <v>8000</v>
      </c>
      <c r="M10" s="357"/>
      <c r="N10" s="356"/>
      <c r="O10" s="357"/>
      <c r="P10" s="355"/>
      <c r="Q10" s="50"/>
      <c r="W10" s="11"/>
      <c r="X10" s="11"/>
      <c r="Y10" s="11"/>
      <c r="Z10" s="11"/>
      <c r="AA10" s="11"/>
      <c r="AB10" s="11"/>
      <c r="AC10" s="11"/>
      <c r="AD10" s="326"/>
      <c r="AE10" s="11"/>
      <c r="AF10" s="11"/>
      <c r="AG10" s="11"/>
      <c r="AH10" s="11"/>
      <c r="AI10" s="11"/>
      <c r="AJ10" s="11"/>
    </row>
    <row r="11" spans="2:36" ht="15.95" customHeight="1" x14ac:dyDescent="0.25">
      <c r="C11" s="6" t="s">
        <v>527</v>
      </c>
      <c r="D11" s="356">
        <f>J11</f>
        <v>-1080</v>
      </c>
      <c r="E11" s="357"/>
      <c r="F11" s="356"/>
      <c r="G11" s="357"/>
      <c r="H11" s="356"/>
      <c r="I11" s="357"/>
      <c r="J11" s="356">
        <v>-1080</v>
      </c>
      <c r="K11" s="357"/>
      <c r="L11" s="356"/>
      <c r="M11" s="357"/>
      <c r="N11" s="356"/>
      <c r="O11" s="357"/>
      <c r="P11" s="355"/>
      <c r="Q11" s="50"/>
      <c r="W11" s="11"/>
      <c r="X11" s="11"/>
      <c r="Y11" s="11"/>
      <c r="Z11" s="11"/>
      <c r="AA11" s="11"/>
      <c r="AB11" s="11"/>
      <c r="AC11" s="11"/>
      <c r="AD11" s="326"/>
      <c r="AE11" s="11"/>
      <c r="AF11" s="11"/>
      <c r="AG11" s="11"/>
      <c r="AH11" s="11"/>
      <c r="AI11" s="11"/>
      <c r="AJ11" s="11"/>
    </row>
    <row r="12" spans="2:36" ht="15.95" customHeight="1" x14ac:dyDescent="0.25">
      <c r="C12" s="6" t="s">
        <v>528</v>
      </c>
      <c r="D12" s="356">
        <f>P12</f>
        <v>-2150</v>
      </c>
      <c r="E12" s="357"/>
      <c r="F12" s="356"/>
      <c r="G12" s="357"/>
      <c r="H12" s="356"/>
      <c r="I12" s="357"/>
      <c r="J12" s="356"/>
      <c r="K12" s="357"/>
      <c r="L12" s="356"/>
      <c r="M12" s="357"/>
      <c r="N12" s="356"/>
      <c r="O12" s="357"/>
      <c r="P12" s="355">
        <v>-2150</v>
      </c>
      <c r="Q12" s="50" t="s">
        <v>277</v>
      </c>
      <c r="W12" s="11"/>
      <c r="X12" s="11"/>
      <c r="Y12" s="11"/>
      <c r="Z12" s="11"/>
      <c r="AA12" s="11"/>
      <c r="AB12" s="11"/>
      <c r="AC12" s="11"/>
      <c r="AD12" s="326"/>
      <c r="AE12" s="11"/>
      <c r="AF12" s="11"/>
      <c r="AG12" s="11"/>
      <c r="AH12" s="11"/>
      <c r="AI12" s="11"/>
      <c r="AJ12" s="11"/>
    </row>
    <row r="13" spans="2:36" ht="15.95" customHeight="1" x14ac:dyDescent="0.25">
      <c r="C13" s="6" t="s">
        <v>556</v>
      </c>
      <c r="D13" s="356">
        <f>P13</f>
        <v>4700</v>
      </c>
      <c r="E13" s="357"/>
      <c r="F13" s="356"/>
      <c r="G13" s="357"/>
      <c r="H13" s="356"/>
      <c r="I13" s="357"/>
      <c r="J13" s="356"/>
      <c r="K13" s="357"/>
      <c r="L13" s="356"/>
      <c r="M13" s="357"/>
      <c r="N13" s="356"/>
      <c r="O13" s="357"/>
      <c r="P13" s="355">
        <v>4700</v>
      </c>
      <c r="Q13" s="50" t="s">
        <v>278</v>
      </c>
      <c r="W13" s="11"/>
      <c r="X13" s="11"/>
      <c r="Y13" s="11"/>
      <c r="Z13" s="11"/>
      <c r="AA13" s="11"/>
      <c r="AB13" s="11"/>
      <c r="AC13" s="11"/>
      <c r="AD13" s="326"/>
      <c r="AE13" s="11"/>
      <c r="AF13" s="11"/>
      <c r="AG13" s="11"/>
      <c r="AH13" s="11"/>
      <c r="AI13" s="11"/>
      <c r="AJ13" s="11"/>
    </row>
    <row r="14" spans="2:36" ht="15.95" customHeight="1" x14ac:dyDescent="0.25">
      <c r="C14" s="6" t="s">
        <v>557</v>
      </c>
      <c r="D14" s="356"/>
      <c r="E14" s="357"/>
      <c r="F14" s="356"/>
      <c r="G14" s="357"/>
      <c r="H14" s="356">
        <v>-3180</v>
      </c>
      <c r="I14" s="357"/>
      <c r="J14" s="356"/>
      <c r="K14" s="357"/>
      <c r="L14" s="356"/>
      <c r="M14" s="357"/>
      <c r="N14" s="356"/>
      <c r="O14" s="357"/>
      <c r="P14" s="355">
        <v>-3180</v>
      </c>
      <c r="Q14" s="50" t="s">
        <v>277</v>
      </c>
      <c r="W14" s="11"/>
      <c r="X14" s="11"/>
      <c r="Y14" s="11"/>
      <c r="Z14" s="11"/>
      <c r="AA14" s="11"/>
      <c r="AB14" s="11"/>
      <c r="AC14" s="11"/>
      <c r="AD14" s="326"/>
      <c r="AE14" s="11"/>
      <c r="AF14" s="11"/>
      <c r="AG14" s="11"/>
      <c r="AH14" s="11"/>
      <c r="AI14" s="11"/>
      <c r="AJ14" s="11"/>
    </row>
    <row r="15" spans="2:36" ht="15.95" customHeight="1" x14ac:dyDescent="0.25">
      <c r="C15" s="6" t="s">
        <v>37</v>
      </c>
      <c r="D15" s="356" t="s">
        <v>270</v>
      </c>
      <c r="E15" s="357"/>
      <c r="F15" s="356">
        <v>1920</v>
      </c>
      <c r="G15" s="357"/>
      <c r="H15" s="356" t="s">
        <v>271</v>
      </c>
      <c r="I15" s="357"/>
      <c r="J15" s="356"/>
      <c r="K15" s="357"/>
      <c r="L15" s="356"/>
      <c r="M15" s="357"/>
      <c r="N15" s="356"/>
      <c r="O15" s="357"/>
      <c r="P15" s="355">
        <v>1920</v>
      </c>
      <c r="Q15" s="50" t="s">
        <v>278</v>
      </c>
      <c r="W15" s="11"/>
      <c r="X15" s="11"/>
      <c r="Y15" s="11"/>
      <c r="Z15" s="11"/>
      <c r="AA15" s="11"/>
      <c r="AB15" s="11"/>
      <c r="AC15" s="11"/>
      <c r="AD15" s="326"/>
      <c r="AE15" s="11"/>
      <c r="AF15" s="11"/>
      <c r="AG15" s="11"/>
      <c r="AH15" s="11"/>
      <c r="AI15" s="11"/>
      <c r="AJ15" s="11"/>
    </row>
    <row r="16" spans="2:36" ht="15.95" customHeight="1" x14ac:dyDescent="0.25">
      <c r="C16" s="6" t="s">
        <v>38</v>
      </c>
      <c r="D16" s="356">
        <f>-H16</f>
        <v>-500</v>
      </c>
      <c r="E16" s="357"/>
      <c r="F16" s="356"/>
      <c r="G16" s="357"/>
      <c r="H16" s="356">
        <v>500</v>
      </c>
      <c r="I16" s="357"/>
      <c r="J16" s="356"/>
      <c r="K16" s="357"/>
      <c r="L16" s="356"/>
      <c r="M16" s="357"/>
      <c r="N16" s="356"/>
      <c r="O16" s="357"/>
      <c r="P16" s="355"/>
      <c r="Q16" s="51"/>
      <c r="W16" s="11"/>
      <c r="X16" s="11"/>
      <c r="Y16" s="11"/>
      <c r="Z16" s="11"/>
      <c r="AA16" s="11"/>
      <c r="AB16" s="11"/>
      <c r="AC16" s="11"/>
      <c r="AD16" s="326"/>
      <c r="AE16" s="11"/>
      <c r="AF16" s="11"/>
      <c r="AG16" s="11"/>
      <c r="AH16" s="11"/>
      <c r="AI16" s="11"/>
      <c r="AJ16" s="11"/>
    </row>
    <row r="17" spans="2:36" ht="15.95" customHeight="1" x14ac:dyDescent="0.25">
      <c r="D17" s="356"/>
      <c r="E17" s="357"/>
      <c r="F17" s="356"/>
      <c r="G17" s="357"/>
      <c r="H17" s="356"/>
      <c r="I17" s="357"/>
      <c r="J17" s="356"/>
      <c r="K17" s="357"/>
      <c r="L17" s="356"/>
      <c r="M17" s="357"/>
      <c r="N17" s="356"/>
      <c r="O17" s="357"/>
      <c r="P17" s="355"/>
      <c r="Q17" s="50"/>
      <c r="W17" s="11"/>
      <c r="X17" s="11"/>
      <c r="Y17" s="11"/>
      <c r="Z17" s="11"/>
      <c r="AA17" s="11"/>
      <c r="AB17" s="11"/>
      <c r="AC17" s="11"/>
      <c r="AD17" s="326"/>
      <c r="AE17" s="11"/>
      <c r="AF17" s="326"/>
      <c r="AG17" s="11"/>
      <c r="AH17" s="11"/>
      <c r="AI17" s="11"/>
      <c r="AJ17" s="11"/>
    </row>
    <row r="18" spans="2:36" ht="15.95" customHeight="1" x14ac:dyDescent="0.25">
      <c r="C18" s="6" t="s">
        <v>46</v>
      </c>
      <c r="D18" s="356">
        <f>-F18</f>
        <v>1290</v>
      </c>
      <c r="E18" s="357"/>
      <c r="F18" s="356">
        <v>-1290</v>
      </c>
      <c r="G18" s="357"/>
      <c r="H18" s="356"/>
      <c r="I18" s="357"/>
      <c r="J18" s="356"/>
      <c r="K18" s="357"/>
      <c r="L18" s="356"/>
      <c r="M18" s="357"/>
      <c r="N18" s="356"/>
      <c r="O18" s="357"/>
      <c r="P18" s="355"/>
      <c r="Q18" s="50"/>
      <c r="W18" s="11"/>
      <c r="X18" s="11"/>
      <c r="Y18" s="11"/>
      <c r="Z18" s="11"/>
      <c r="AA18" s="11"/>
      <c r="AB18" s="11"/>
      <c r="AC18" s="11"/>
      <c r="AD18" s="326"/>
      <c r="AE18" s="11"/>
      <c r="AF18" s="326"/>
      <c r="AG18" s="11"/>
      <c r="AH18" s="11"/>
      <c r="AI18" s="11"/>
      <c r="AJ18" s="11"/>
    </row>
    <row r="19" spans="2:36" ht="15.95" customHeight="1" x14ac:dyDescent="0.25">
      <c r="C19" s="6" t="s">
        <v>89</v>
      </c>
      <c r="D19" s="356">
        <v>-1000</v>
      </c>
      <c r="E19" s="357"/>
      <c r="F19" s="356" t="s">
        <v>272</v>
      </c>
      <c r="G19" s="357"/>
      <c r="H19" s="356"/>
      <c r="I19" s="357"/>
      <c r="J19" s="356"/>
      <c r="K19" s="357"/>
      <c r="L19" s="356"/>
      <c r="M19" s="357"/>
      <c r="N19" s="356" t="s">
        <v>270</v>
      </c>
      <c r="O19" s="357"/>
      <c r="P19" s="355">
        <v>-1000</v>
      </c>
      <c r="Q19" s="50"/>
      <c r="W19" s="11"/>
      <c r="X19" s="11"/>
      <c r="Y19" s="11"/>
      <c r="Z19" s="11"/>
      <c r="AA19" s="11"/>
      <c r="AB19" s="11"/>
      <c r="AC19" s="11"/>
      <c r="AD19" s="326"/>
      <c r="AE19" s="11"/>
      <c r="AF19" s="11"/>
      <c r="AG19" s="11"/>
      <c r="AH19" s="11"/>
      <c r="AI19" s="11"/>
      <c r="AJ19" s="11"/>
    </row>
    <row r="20" spans="2:36" ht="17.100000000000001" customHeight="1" thickBot="1" x14ac:dyDescent="0.3">
      <c r="C20" s="218"/>
      <c r="D20" s="358">
        <f>SUM(D6:D19)</f>
        <v>31410</v>
      </c>
      <c r="E20" s="359" t="s">
        <v>532</v>
      </c>
      <c r="F20" s="358">
        <f>SUM(F6:F19)</f>
        <v>16530</v>
      </c>
      <c r="G20" s="359" t="s">
        <v>532</v>
      </c>
      <c r="H20" s="358">
        <f>SUM(H6:H19)</f>
        <v>3670</v>
      </c>
      <c r="I20" s="359" t="s">
        <v>269</v>
      </c>
      <c r="J20" s="358">
        <f>SUM(J6:J19)</f>
        <v>3670</v>
      </c>
      <c r="K20" s="359" t="s">
        <v>532</v>
      </c>
      <c r="L20" s="358">
        <f>SUM(L6:L19)</f>
        <v>12000</v>
      </c>
      <c r="M20" s="359" t="s">
        <v>532</v>
      </c>
      <c r="N20" s="358">
        <f>SUM(N6:N19)</f>
        <v>27000</v>
      </c>
      <c r="O20" s="359" t="s">
        <v>532</v>
      </c>
      <c r="P20" s="361">
        <f>SUM(P6:P19)</f>
        <v>8940</v>
      </c>
      <c r="Q20" s="360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</row>
    <row r="21" spans="2:36" ht="6.95" customHeight="1" thickTop="1" x14ac:dyDescent="0.25">
      <c r="H21" s="70"/>
      <c r="J21" s="190"/>
      <c r="X21" s="11"/>
      <c r="Y21" s="11"/>
      <c r="Z21" s="11"/>
      <c r="AA21" s="11"/>
      <c r="AB21" s="11"/>
      <c r="AC21" s="11"/>
      <c r="AE21" s="11"/>
      <c r="AF21" s="11"/>
      <c r="AG21" s="11"/>
      <c r="AH21" s="11"/>
    </row>
    <row r="22" spans="2:36" ht="17.100000000000001" customHeight="1" x14ac:dyDescent="0.25">
      <c r="B22" s="63" t="s">
        <v>278</v>
      </c>
      <c r="C22" s="217" t="str">
        <f>CONCATENATE("Revenues = ",TEXT(D28,"$#,##0"),E28,TEXT(F28,"$#,##0"),G28,TEXT(H28,"$#,##0"))</f>
        <v>Revenues = $4,700 + $1,920 = $6,620</v>
      </c>
      <c r="X22" s="11"/>
      <c r="Y22" s="11"/>
      <c r="Z22" s="11"/>
      <c r="AA22" s="11"/>
      <c r="AB22" s="11"/>
      <c r="AC22" s="11"/>
      <c r="AE22" s="11"/>
      <c r="AF22" s="11"/>
      <c r="AG22" s="11"/>
      <c r="AH22" s="11"/>
    </row>
    <row r="23" spans="2:36" ht="17.100000000000001" customHeight="1" x14ac:dyDescent="0.25">
      <c r="B23" s="63" t="s">
        <v>277</v>
      </c>
      <c r="C23" s="217" t="str">
        <f>CONCATENATE("Expenses = ",TEXT(D29,"$#,##0"),E29,TEXT(F29,"$#,##0"),G29,TEXT(H29,"$#,##0"),I29,TEXT(J29,"$#,##0"))</f>
        <v>Expenses = $850 + $2,150 + $3,180 = $6,180</v>
      </c>
      <c r="X23" s="11"/>
      <c r="Y23" s="11"/>
      <c r="Z23" s="11"/>
      <c r="AA23" s="11"/>
      <c r="AB23" s="11"/>
      <c r="AC23" s="11"/>
      <c r="AE23" s="11"/>
      <c r="AF23" s="11"/>
      <c r="AG23" s="11"/>
      <c r="AH23" s="11"/>
    </row>
    <row r="24" spans="2:36" x14ac:dyDescent="0.25"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</row>
    <row r="25" spans="2:36" x14ac:dyDescent="0.25"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</row>
    <row r="26" spans="2:36" x14ac:dyDescent="0.25"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</row>
    <row r="27" spans="2:36" x14ac:dyDescent="0.25">
      <c r="C27" s="338"/>
      <c r="D27" s="338"/>
      <c r="E27" s="338"/>
      <c r="F27" s="338"/>
      <c r="G27" s="338"/>
      <c r="H27" s="338"/>
      <c r="I27" s="338"/>
      <c r="J27" s="338"/>
      <c r="K27" s="338"/>
      <c r="L27" s="338"/>
      <c r="M27" s="338"/>
      <c r="N27" s="338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</row>
    <row r="28" spans="2:36" s="702" customFormat="1" x14ac:dyDescent="0.25">
      <c r="B28" s="711" t="s">
        <v>278</v>
      </c>
      <c r="C28" s="677"/>
      <c r="D28" s="692">
        <f>P13</f>
        <v>4700</v>
      </c>
      <c r="E28" s="692" t="s">
        <v>121</v>
      </c>
      <c r="F28" s="692">
        <f>P15</f>
        <v>1920</v>
      </c>
      <c r="G28" s="692" t="s">
        <v>119</v>
      </c>
      <c r="H28" s="692">
        <f>SUM(D28+F28)</f>
        <v>6620</v>
      </c>
      <c r="I28" s="677"/>
      <c r="J28" s="677"/>
      <c r="K28" s="677"/>
      <c r="L28" s="682" t="s">
        <v>145</v>
      </c>
      <c r="M28" s="677"/>
      <c r="N28" s="677"/>
    </row>
    <row r="29" spans="2:36" s="702" customFormat="1" x14ac:dyDescent="0.25">
      <c r="B29" s="711" t="s">
        <v>277</v>
      </c>
      <c r="C29" s="677"/>
      <c r="D29" s="692">
        <f>-P8</f>
        <v>850</v>
      </c>
      <c r="E29" s="692" t="s">
        <v>121</v>
      </c>
      <c r="F29" s="692">
        <f>-P12</f>
        <v>2150</v>
      </c>
      <c r="G29" s="692" t="s">
        <v>121</v>
      </c>
      <c r="H29" s="692">
        <f>-P14</f>
        <v>3180</v>
      </c>
      <c r="I29" s="692" t="s">
        <v>119</v>
      </c>
      <c r="J29" s="692">
        <f>SUM(D29+F29+H29)</f>
        <v>6180</v>
      </c>
      <c r="K29" s="677"/>
      <c r="L29" s="677"/>
      <c r="M29" s="677"/>
      <c r="N29" s="677"/>
    </row>
    <row r="30" spans="2:36" x14ac:dyDescent="0.25"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</row>
  </sheetData>
  <customSheetViews>
    <customSheetView guid="{9794FA93-0DA1-4207-8A93-BAB6A553B531}" showPageBreaks="1" printArea="1">
      <pageMargins left="0.7" right="0.7" top="1.1000000000000001" bottom="1.1000000000000001" header="0.75" footer="0.8"/>
      <printOptions horizontalCentered="1"/>
      <pageSetup scale="82" orientation="landscape" horizontalDpi="1200" verticalDpi="1200" r:id="rId1"/>
      <headerFooter>
        <oddHeader>&amp;L&amp;"Times New Roman,Regular"&amp;10CHAPTER 2        The Accounting Information System</oddHeader>
        <oddFooter>&amp;C&amp;"Times New Roman,Regular"&amp;9
&amp;"Arial,Bold"&amp;11&amp;A&amp;"Times New Roman,Regular"&amp;9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printArea="1">
      <selection activeCell="D16" sqref="D16"/>
      <pageMargins left="0.7" right="0.7" top="1.1000000000000001" bottom="1.1000000000000001" header="0.75" footer="0.8"/>
      <printOptions horizontalCentered="1"/>
      <pageSetup scale="82" orientation="landscape" horizontalDpi="1200" verticalDpi="1200" r:id="rId2"/>
      <headerFooter>
        <oddHeader>&amp;L&amp;"Times New Roman,Regular"&amp;10CHAPTER 2        The Accounting Information System</oddHeader>
        <oddFooter>&amp;C&amp;"Times New Roman,Regular"&amp;9
&amp;"Arial,Bold"&amp;11&amp;A&amp;"Times New Roman,Regular"&amp;9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J1">
      <selection activeCell="N8" sqref="N8"/>
      <pageMargins left="1" right="1" top="1" bottom="1" header="0" footer="0"/>
      <pageSetup paperSize="9" orientation="landscape" horizontalDpi="1200" verticalDpi="1200" r:id="rId3"/>
      <headerFooter alignWithMargins="0">
        <oddFooter>&amp;C© 2010 Cengage Learning. All Rights Reserved. May not be &amp;"Arial,Regular"&amp;10scanned, copied or duplicated, or posted to a publicly accessible website, in whole or in part.</oddFooter>
      </headerFooter>
    </customSheetView>
    <customSheetView guid="{E8D62099-5502-4B94-A53F-41DD41FEFDD9}" showPageBreaks="1" printArea="1" topLeftCell="J1">
      <selection activeCell="N8" sqref="N8"/>
      <pageMargins left="1" right="1" top="1" bottom="1" header="0" footer="0"/>
      <pageSetup paperSize="9" orientation="landscape" horizontalDpi="1200" verticalDpi="1200" r:id="rId4"/>
      <headerFooter>
        <oddFooter>&amp;C© 2010 Cengage Learning. All Rights Reserved. May not be &amp;"Arial,Regular"&amp;10scanned, copied or duplicated, or posted to a publicly accessible website, in whole or in part.</oddFooter>
      </headerFooter>
    </customSheetView>
    <customSheetView guid="{E15F9888-A7E1-45B9-8D6D-A370A52F3CAA}" showPageBreaks="1" printArea="1">
      <pageMargins left="0.7" right="0.7" top="1.1000000000000001" bottom="1.1000000000000001" header="0.75" footer="0.8"/>
      <printOptions horizontalCentered="1"/>
      <pageSetup scale="82" orientation="landscape" horizontalDpi="1200" verticalDpi="1200" r:id="rId5"/>
      <headerFooter>
        <oddHeader>&amp;L&amp;"Times New Roman,Regular"&amp;10CHAPTER 2        The Accounting Information System</oddHeader>
        <oddFooter>&amp;C&amp;"Times New Roman,Regular"&amp;9
&amp;"Arial,Bold"&amp;11&amp;A&amp;"Times New Roman,Regular"&amp;9
© 2012 Cengage Learning. All Rights Reserved. May not be scanned, copied or duplicated, or posted to a publicly accessible website, in whole or in part.</oddFooter>
      </headerFooter>
    </customSheetView>
    <customSheetView guid="{6F5868D2-82DA-41BA-A30E-E93393A2A484}">
      <pageMargins left="0.7" right="0.7" top="1.1000000000000001" bottom="1.1000000000000001" header="0.75" footer="0.8"/>
      <printOptions horizontalCentered="1"/>
      <pageSetup scale="82" orientation="landscape" horizontalDpi="1200" verticalDpi="1200" r:id="rId6"/>
      <headerFooter>
        <oddHeader>&amp;L&amp;"Times New Roman,Regular"&amp;10CHAPTER 2        The Accounting Information System</oddHeader>
        <oddFooter>&amp;C&amp;"Times New Roman,Regular"&amp;9
&amp;"Arial,Bold"&amp;11&amp;A&amp;"Times New Roman,Regular"&amp;9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howRuler="0">
      <pageMargins left="0.7" right="0.7" top="1.1000000000000001" bottom="1.1000000000000001" header="0.75" footer="0.8"/>
      <printOptions horizontalCentered="1"/>
      <pageSetup scale="82" orientation="landscape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Roman,Regular"&amp;9
&amp;"Arial,Bold"&amp;11&amp;A&amp;"Times New Roman,Regular"&amp;9
© 2012 Cengage Learning. All Rights Reserved. May not be scanned, copied or duplicated, or posted to a publicly accessible website, in whole or in part.</oddFooter>
      </headerFooter>
    </customSheetView>
  </customSheetViews>
  <mergeCells count="3">
    <mergeCell ref="N3:Q3"/>
    <mergeCell ref="D3:H3"/>
    <mergeCell ref="J3:L3"/>
  </mergeCells>
  <phoneticPr fontId="10" type="noConversion"/>
  <printOptions horizontalCentered="1"/>
  <pageMargins left="0.7" right="0.7" top="1.1000000000000001" bottom="1.1000000000000001" header="0.75" footer="0.8"/>
  <pageSetup scale="90" orientation="landscape" horizontalDpi="1200" verticalDpi="1200" r:id="rId8"/>
  <headerFooter>
    <oddHeader>&amp;L&amp;"Times New Roman,Regular"&amp;10CHAPTER 2        The Accounting Information System</oddHeader>
    <oddFooter>&amp;C&amp;"Times New Roman,Regular"&amp;9
&amp;"Arial,Bold"&amp;11&amp;A&amp;"Times New Roman,Regular"&amp;9
&amp;8© 2014 Cengage Learning. All Rights Reserved. May not be scanned, copied or duplicated, or posted to a publicly accessible website, in whole or in part.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B44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76" customWidth="1"/>
    <col min="2" max="2" width="4.7109375" style="76" customWidth="1"/>
    <col min="3" max="3" width="10.7109375" style="76" customWidth="1"/>
    <col min="4" max="5" width="9.140625" style="76"/>
    <col min="6" max="7" width="4.85546875" style="76" customWidth="1"/>
    <col min="8" max="8" width="15.28515625" style="76" customWidth="1"/>
    <col min="9" max="9" width="1.5703125" style="76" customWidth="1"/>
    <col min="10" max="10" width="11.140625" style="76" customWidth="1"/>
    <col min="11" max="11" width="1.7109375" style="76" customWidth="1"/>
    <col min="12" max="12" width="11.28515625" style="76" customWidth="1"/>
    <col min="13" max="13" width="9.140625" style="76"/>
    <col min="14" max="14" width="2.7109375" style="76" customWidth="1"/>
    <col min="15" max="15" width="0" style="677" hidden="1" customWidth="1"/>
    <col min="16" max="16" width="2.7109375" style="677" hidden="1" customWidth="1"/>
    <col min="17" max="17" width="8.7109375" style="677" hidden="1" customWidth="1"/>
    <col min="18" max="18" width="0.85546875" style="677" hidden="1" customWidth="1"/>
    <col min="19" max="19" width="6.7109375" style="677" hidden="1" customWidth="1"/>
    <col min="20" max="20" width="0.85546875" style="677" hidden="1" customWidth="1"/>
    <col min="21" max="21" width="6.7109375" style="677" hidden="1" customWidth="1"/>
    <col min="22" max="22" width="0.85546875" style="677" hidden="1" customWidth="1"/>
    <col min="23" max="23" width="6.7109375" style="677" hidden="1" customWidth="1"/>
    <col min="24" max="24" width="0.85546875" style="677" hidden="1" customWidth="1"/>
    <col min="25" max="25" width="6.7109375" style="677" hidden="1" customWidth="1"/>
    <col min="26" max="26" width="0.85546875" style="677" hidden="1" customWidth="1"/>
    <col min="27" max="27" width="6.7109375" style="677" hidden="1" customWidth="1"/>
    <col min="28" max="28" width="0.85546875" style="702" hidden="1" customWidth="1"/>
    <col min="29" max="29" width="6.7109375" style="702" hidden="1" customWidth="1"/>
    <col min="30" max="30" width="0.85546875" style="702" hidden="1" customWidth="1"/>
    <col min="31" max="31" width="6.7109375" style="702" hidden="1" customWidth="1"/>
    <col min="32" max="32" width="2.7109375" style="76" customWidth="1"/>
    <col min="33" max="33" width="8.7109375" style="76" customWidth="1"/>
    <col min="34" max="16384" width="9.140625" style="76"/>
  </cols>
  <sheetData>
    <row r="1" spans="2:33" ht="28.5" customHeight="1" x14ac:dyDescent="0.25"/>
    <row r="2" spans="2:33" ht="18" customHeight="1" x14ac:dyDescent="0.25">
      <c r="B2" s="76" t="s">
        <v>851</v>
      </c>
    </row>
    <row r="3" spans="2:33" ht="5.0999999999999996" customHeight="1" x14ac:dyDescent="0.25"/>
    <row r="4" spans="2:33" ht="15.95" customHeight="1" x14ac:dyDescent="0.25">
      <c r="B4" s="112" t="s">
        <v>540</v>
      </c>
      <c r="C4" s="594" t="s">
        <v>279</v>
      </c>
      <c r="D4" s="594"/>
      <c r="E4" s="594"/>
      <c r="F4" s="594"/>
      <c r="G4" s="594"/>
      <c r="H4" s="594"/>
      <c r="I4" s="594"/>
      <c r="J4" s="594"/>
      <c r="K4" s="594"/>
      <c r="L4" s="594"/>
      <c r="W4" s="692"/>
      <c r="X4" s="692"/>
      <c r="Y4" s="692"/>
      <c r="Z4" s="692"/>
      <c r="AA4" s="692"/>
      <c r="AB4" s="704"/>
      <c r="AC4" s="704"/>
      <c r="AD4" s="704"/>
      <c r="AE4" s="704"/>
      <c r="AF4" s="326"/>
      <c r="AG4" s="326"/>
    </row>
    <row r="5" spans="2:33" ht="15.95" customHeight="1" x14ac:dyDescent="0.25">
      <c r="C5" s="595" t="s">
        <v>570</v>
      </c>
      <c r="D5" s="595"/>
      <c r="E5" s="595"/>
      <c r="F5" s="595"/>
      <c r="G5" s="595"/>
      <c r="H5" s="595"/>
      <c r="I5" s="595"/>
      <c r="J5" s="595"/>
      <c r="K5" s="595"/>
      <c r="L5" s="595"/>
      <c r="W5" s="692"/>
      <c r="X5" s="692"/>
      <c r="Y5" s="692"/>
      <c r="Z5" s="692"/>
      <c r="AA5" s="692"/>
      <c r="AB5" s="704"/>
      <c r="AC5" s="704"/>
      <c r="AD5" s="704"/>
      <c r="AE5" s="704"/>
      <c r="AF5" s="326"/>
      <c r="AG5" s="326"/>
    </row>
    <row r="6" spans="2:33" ht="15.95" customHeight="1" x14ac:dyDescent="0.25">
      <c r="C6" s="593" t="s">
        <v>811</v>
      </c>
      <c r="D6" s="593"/>
      <c r="E6" s="593"/>
      <c r="F6" s="593"/>
      <c r="G6" s="593"/>
      <c r="H6" s="593"/>
      <c r="I6" s="593"/>
      <c r="J6" s="593"/>
      <c r="K6" s="593"/>
      <c r="L6" s="593"/>
      <c r="W6" s="692"/>
      <c r="X6" s="692"/>
      <c r="Y6" s="692"/>
      <c r="Z6" s="692"/>
      <c r="AA6" s="692"/>
      <c r="AB6" s="704"/>
      <c r="AC6" s="704"/>
      <c r="AD6" s="704"/>
      <c r="AE6" s="704"/>
      <c r="AF6" s="326"/>
      <c r="AG6" s="326"/>
    </row>
    <row r="7" spans="2:33" ht="18" customHeight="1" x14ac:dyDescent="0.25">
      <c r="C7" s="592" t="s">
        <v>546</v>
      </c>
      <c r="D7" s="592"/>
      <c r="E7" s="592"/>
      <c r="F7" s="592"/>
      <c r="G7" s="592"/>
      <c r="H7" s="592"/>
      <c r="I7" s="253"/>
      <c r="J7" s="253" t="s">
        <v>545</v>
      </c>
      <c r="K7" s="253"/>
      <c r="L7" s="253" t="s">
        <v>543</v>
      </c>
      <c r="O7" s="680" t="s">
        <v>545</v>
      </c>
      <c r="Q7" s="680" t="s">
        <v>543</v>
      </c>
      <c r="W7" s="692"/>
      <c r="X7" s="692"/>
      <c r="Y7" s="692"/>
      <c r="Z7" s="692"/>
      <c r="AA7" s="692"/>
      <c r="AB7" s="704"/>
      <c r="AC7" s="704"/>
      <c r="AD7" s="704"/>
      <c r="AE7" s="704"/>
      <c r="AF7" s="326"/>
      <c r="AG7" s="326"/>
    </row>
    <row r="8" spans="2:33" ht="5.0999999999999996" customHeight="1" x14ac:dyDescent="0.25">
      <c r="W8" s="692"/>
      <c r="X8" s="692"/>
      <c r="Z8" s="692"/>
      <c r="AA8" s="692"/>
      <c r="AB8" s="704"/>
      <c r="AC8" s="704"/>
      <c r="AD8" s="704"/>
      <c r="AE8" s="704"/>
      <c r="AF8" s="326"/>
      <c r="AG8" s="326"/>
    </row>
    <row r="9" spans="2:33" ht="18" customHeight="1" x14ac:dyDescent="0.25">
      <c r="C9" s="76" t="s">
        <v>918</v>
      </c>
      <c r="G9" s="113"/>
      <c r="H9" s="113"/>
      <c r="I9" s="113" t="s">
        <v>504</v>
      </c>
      <c r="J9" s="330">
        <f>O9</f>
        <v>31410</v>
      </c>
      <c r="K9" s="123"/>
      <c r="L9" s="123"/>
      <c r="O9" s="692">
        <f>'2-26'!D20</f>
        <v>31410</v>
      </c>
      <c r="Q9" s="692"/>
      <c r="S9" s="682" t="s">
        <v>164</v>
      </c>
      <c r="W9" s="692"/>
      <c r="X9" s="692"/>
      <c r="Z9" s="692"/>
      <c r="AA9" s="692"/>
      <c r="AB9" s="704"/>
      <c r="AC9" s="704"/>
      <c r="AD9" s="704"/>
      <c r="AE9" s="704"/>
      <c r="AF9" s="326"/>
      <c r="AG9" s="326"/>
    </row>
    <row r="10" spans="2:33" ht="15.95" customHeight="1" x14ac:dyDescent="0.25">
      <c r="C10" s="76" t="s">
        <v>919</v>
      </c>
      <c r="G10" s="113"/>
      <c r="H10" s="113"/>
      <c r="I10" s="113" t="s">
        <v>504</v>
      </c>
      <c r="J10" s="332">
        <f t="shared" ref="J10:J18" si="0">O10</f>
        <v>16530</v>
      </c>
      <c r="K10" s="123"/>
      <c r="L10" s="123"/>
      <c r="O10" s="692">
        <f>'2-26'!F20</f>
        <v>16530</v>
      </c>
      <c r="Q10" s="692"/>
      <c r="W10" s="692"/>
      <c r="X10" s="692"/>
      <c r="Y10" s="692"/>
      <c r="Z10" s="692"/>
      <c r="AA10" s="692"/>
      <c r="AB10" s="704"/>
      <c r="AC10" s="704"/>
      <c r="AD10" s="704"/>
      <c r="AE10" s="704"/>
      <c r="AF10" s="326"/>
      <c r="AG10" s="326"/>
    </row>
    <row r="11" spans="2:33" ht="15.95" customHeight="1" x14ac:dyDescent="0.25">
      <c r="C11" s="76" t="s">
        <v>920</v>
      </c>
      <c r="G11" s="113"/>
      <c r="H11" s="113"/>
      <c r="I11" s="113" t="s">
        <v>504</v>
      </c>
      <c r="J11" s="332">
        <f t="shared" si="0"/>
        <v>3670</v>
      </c>
      <c r="K11" s="123"/>
      <c r="L11" s="123"/>
      <c r="O11" s="692">
        <f>'2-26'!H20</f>
        <v>3670</v>
      </c>
      <c r="Q11" s="692"/>
      <c r="W11" s="692"/>
      <c r="X11" s="692"/>
      <c r="Y11" s="692"/>
      <c r="Z11" s="692"/>
      <c r="AA11" s="692"/>
      <c r="AB11" s="704"/>
      <c r="AC11" s="704"/>
      <c r="AD11" s="704"/>
      <c r="AE11" s="704"/>
      <c r="AF11" s="326"/>
      <c r="AG11" s="326"/>
    </row>
    <row r="12" spans="2:33" ht="15.95" customHeight="1" x14ac:dyDescent="0.25">
      <c r="C12" s="76" t="s">
        <v>925</v>
      </c>
      <c r="G12" s="113"/>
      <c r="H12" s="113"/>
      <c r="I12" s="113" t="s">
        <v>504</v>
      </c>
      <c r="J12" s="332" t="s">
        <v>504</v>
      </c>
      <c r="K12" s="123"/>
      <c r="L12" s="346">
        <f>Q12</f>
        <v>3670</v>
      </c>
      <c r="O12" s="692"/>
      <c r="Q12" s="692">
        <f>'2-26'!J20</f>
        <v>3670</v>
      </c>
      <c r="W12" s="692"/>
      <c r="X12" s="692"/>
      <c r="Y12" s="692"/>
      <c r="Z12" s="692"/>
      <c r="AA12" s="692"/>
      <c r="AB12" s="704"/>
      <c r="AC12" s="704"/>
      <c r="AD12" s="704"/>
      <c r="AE12" s="704"/>
      <c r="AF12" s="326"/>
      <c r="AG12" s="326"/>
    </row>
    <row r="13" spans="2:33" ht="15.95" customHeight="1" x14ac:dyDescent="0.25">
      <c r="C13" s="76" t="s">
        <v>739</v>
      </c>
      <c r="G13" s="113"/>
      <c r="H13" s="113"/>
      <c r="I13" s="113" t="s">
        <v>504</v>
      </c>
      <c r="J13" s="332" t="s">
        <v>504</v>
      </c>
      <c r="K13" s="123"/>
      <c r="L13" s="332">
        <f>Q13</f>
        <v>12000</v>
      </c>
      <c r="O13" s="692"/>
      <c r="Q13" s="692">
        <f>'2-26'!L20</f>
        <v>12000</v>
      </c>
      <c r="W13" s="692"/>
      <c r="X13" s="692"/>
      <c r="Y13" s="692"/>
      <c r="Z13" s="692"/>
      <c r="AA13" s="692"/>
      <c r="AB13" s="704"/>
      <c r="AC13" s="704"/>
      <c r="AD13" s="704"/>
      <c r="AE13" s="704"/>
      <c r="AF13" s="326"/>
      <c r="AG13" s="326"/>
    </row>
    <row r="14" spans="2:33" ht="15.95" customHeight="1" x14ac:dyDescent="0.25">
      <c r="C14" s="76" t="s">
        <v>923</v>
      </c>
      <c r="G14" s="113"/>
      <c r="H14" s="113"/>
      <c r="I14" s="113" t="s">
        <v>504</v>
      </c>
      <c r="J14" s="332" t="s">
        <v>504</v>
      </c>
      <c r="K14" s="123"/>
      <c r="L14" s="332">
        <f>Q14</f>
        <v>27000</v>
      </c>
      <c r="O14" s="692"/>
      <c r="Q14" s="692">
        <f>'2-26'!N20</f>
        <v>27000</v>
      </c>
      <c r="W14" s="692"/>
      <c r="X14" s="692"/>
      <c r="Y14" s="692"/>
      <c r="Z14" s="692"/>
      <c r="AA14" s="692"/>
      <c r="AB14" s="704"/>
      <c r="AC14" s="704"/>
      <c r="AD14" s="704"/>
      <c r="AE14" s="704"/>
      <c r="AF14" s="326"/>
      <c r="AG14" s="326"/>
    </row>
    <row r="15" spans="2:33" ht="15.95" customHeight="1" x14ac:dyDescent="0.25">
      <c r="C15" s="76" t="s">
        <v>924</v>
      </c>
      <c r="G15" s="113"/>
      <c r="H15" s="113"/>
      <c r="I15" s="113" t="s">
        <v>504</v>
      </c>
      <c r="J15" s="332" t="s">
        <v>504</v>
      </c>
      <c r="K15" s="123"/>
      <c r="L15" s="332">
        <f>Q15</f>
        <v>9500</v>
      </c>
      <c r="O15" s="692"/>
      <c r="Q15" s="692">
        <f>'2-26'!P6</f>
        <v>9500</v>
      </c>
      <c r="W15" s="692"/>
      <c r="X15" s="692"/>
      <c r="Y15" s="692"/>
      <c r="Z15" s="692"/>
      <c r="AA15" s="692"/>
      <c r="AB15" s="704"/>
      <c r="AC15" s="704"/>
      <c r="AD15" s="704"/>
      <c r="AE15" s="704"/>
      <c r="AF15" s="326"/>
      <c r="AG15" s="326"/>
    </row>
    <row r="16" spans="2:33" ht="15.95" customHeight="1" x14ac:dyDescent="0.25">
      <c r="C16" s="76" t="s">
        <v>926</v>
      </c>
      <c r="G16" s="113"/>
      <c r="H16" s="113"/>
      <c r="I16" s="113" t="s">
        <v>504</v>
      </c>
      <c r="J16" s="332">
        <f t="shared" si="0"/>
        <v>1000</v>
      </c>
      <c r="K16" s="123"/>
      <c r="L16" s="332"/>
      <c r="O16" s="692">
        <f>-'2-26'!P19</f>
        <v>1000</v>
      </c>
      <c r="Q16" s="692"/>
      <c r="W16" s="692"/>
      <c r="X16" s="692"/>
      <c r="Y16" s="692"/>
      <c r="Z16" s="692"/>
      <c r="AA16" s="692"/>
      <c r="AB16" s="704"/>
      <c r="AC16" s="704"/>
      <c r="AD16" s="704"/>
      <c r="AE16" s="704"/>
      <c r="AF16" s="326"/>
      <c r="AG16" s="326"/>
    </row>
    <row r="17" spans="2:106" ht="15.95" customHeight="1" x14ac:dyDescent="0.25">
      <c r="C17" s="76" t="s">
        <v>927</v>
      </c>
      <c r="G17" s="113"/>
      <c r="H17" s="113"/>
      <c r="I17" s="113" t="s">
        <v>504</v>
      </c>
      <c r="J17" s="332" t="s">
        <v>504</v>
      </c>
      <c r="K17" s="123"/>
      <c r="L17" s="332">
        <f>Q17</f>
        <v>6620</v>
      </c>
      <c r="O17" s="692"/>
      <c r="Q17" s="692">
        <f>'2-26'!H28</f>
        <v>6620</v>
      </c>
      <c r="W17" s="692"/>
      <c r="X17" s="692"/>
      <c r="Y17" s="692"/>
      <c r="Z17" s="692"/>
      <c r="AA17" s="692"/>
      <c r="AB17" s="704"/>
      <c r="AC17" s="704"/>
      <c r="AD17" s="704"/>
      <c r="AE17" s="704"/>
      <c r="AF17" s="326"/>
      <c r="AG17" s="326"/>
    </row>
    <row r="18" spans="2:106" ht="15.95" customHeight="1" x14ac:dyDescent="0.25">
      <c r="C18" s="76" t="s">
        <v>928</v>
      </c>
      <c r="G18" s="113"/>
      <c r="H18" s="113"/>
      <c r="I18" s="113" t="s">
        <v>504</v>
      </c>
      <c r="J18" s="332">
        <f t="shared" si="0"/>
        <v>6180</v>
      </c>
      <c r="K18" s="347"/>
      <c r="L18" s="332"/>
      <c r="O18" s="692">
        <f>'2-26'!J29</f>
        <v>6180</v>
      </c>
      <c r="Q18" s="692"/>
      <c r="W18" s="692"/>
      <c r="X18" s="692"/>
      <c r="Y18" s="692"/>
      <c r="Z18" s="692"/>
      <c r="AA18" s="692"/>
      <c r="AB18" s="704"/>
      <c r="AC18" s="704"/>
      <c r="AD18" s="704"/>
      <c r="AE18" s="704"/>
      <c r="AF18" s="326"/>
      <c r="AG18" s="326"/>
    </row>
    <row r="19" spans="2:106" ht="17.100000000000001" customHeight="1" thickBot="1" x14ac:dyDescent="0.3">
      <c r="J19" s="348">
        <f>SUM(J9:J18)</f>
        <v>58790</v>
      </c>
      <c r="K19" s="349"/>
      <c r="L19" s="348">
        <f>SUM(L9:L18)</f>
        <v>58790</v>
      </c>
      <c r="W19" s="692"/>
      <c r="X19" s="692"/>
      <c r="Y19" s="692"/>
      <c r="Z19" s="692"/>
      <c r="AA19" s="692"/>
      <c r="AB19" s="704"/>
      <c r="AC19" s="704"/>
      <c r="AD19" s="704"/>
      <c r="AE19" s="704"/>
      <c r="AF19" s="326"/>
      <c r="AG19" s="326"/>
    </row>
    <row r="20" spans="2:106" ht="30" customHeight="1" thickTop="1" x14ac:dyDescent="0.25">
      <c r="W20" s="692"/>
      <c r="X20" s="692"/>
      <c r="Y20" s="692"/>
      <c r="Z20" s="692"/>
      <c r="AA20" s="692"/>
      <c r="AB20" s="704"/>
      <c r="AC20" s="704"/>
      <c r="AD20" s="704"/>
      <c r="AE20" s="704"/>
      <c r="AF20" s="326"/>
      <c r="AG20" s="326"/>
    </row>
    <row r="21" spans="2:106" ht="18" customHeight="1" x14ac:dyDescent="0.25">
      <c r="B21" s="76" t="s">
        <v>824</v>
      </c>
    </row>
    <row r="22" spans="2:106" ht="18" customHeight="1" x14ac:dyDescent="0.25">
      <c r="B22" s="112" t="s">
        <v>539</v>
      </c>
      <c r="C22" s="118" t="s">
        <v>122</v>
      </c>
      <c r="D22" s="363" t="str">
        <f>CONCATENATE("Common stock was issued for ",TEXT(O22,"$#,##0")," cash.")</f>
        <v>Common stock was issued for $1,000 cash.</v>
      </c>
      <c r="E22" s="131"/>
      <c r="O22" s="692">
        <f>S36</f>
        <v>1000</v>
      </c>
      <c r="Q22" s="712" t="s">
        <v>146</v>
      </c>
    </row>
    <row r="23" spans="2:106" ht="18" customHeight="1" x14ac:dyDescent="0.25">
      <c r="C23" s="118" t="s">
        <v>123</v>
      </c>
      <c r="D23" s="363" t="str">
        <f>CONCATENATE("Bought ",TEXT(O23,"$#,##0")," of supplies on account.")</f>
        <v>Bought $250 of supplies on account.</v>
      </c>
      <c r="E23" s="131"/>
      <c r="O23" s="692">
        <f>U38</f>
        <v>250</v>
      </c>
      <c r="P23" s="682" t="s">
        <v>147</v>
      </c>
    </row>
    <row r="24" spans="2:106" ht="18" customHeight="1" x14ac:dyDescent="0.25">
      <c r="C24" s="118" t="s">
        <v>124</v>
      </c>
      <c r="D24" s="363" t="str">
        <f>CONCATENATE("Paid ",TEXT(O24,"$#,##0")," on a previous account payable.")</f>
        <v>Paid $150 on a previous account payable.</v>
      </c>
      <c r="E24" s="131"/>
      <c r="O24" s="692">
        <f>W40</f>
        <v>150</v>
      </c>
    </row>
    <row r="25" spans="2:106" ht="18" customHeight="1" x14ac:dyDescent="0.25">
      <c r="C25" s="118" t="s">
        <v>125</v>
      </c>
      <c r="D25" s="363" t="str">
        <f>CONCATENATE("Performed services for cash of ",TEXT(O25,"$#,##0"),".")</f>
        <v>Performed services for cash of $2,500.</v>
      </c>
      <c r="E25" s="131"/>
      <c r="O25" s="692">
        <f>Y36</f>
        <v>2500</v>
      </c>
    </row>
    <row r="26" spans="2:106" ht="18" customHeight="1" x14ac:dyDescent="0.25">
      <c r="C26" s="118" t="s">
        <v>126</v>
      </c>
      <c r="D26" s="363" t="str">
        <f>CONCATENATE("Bought land for ",TEXT(O26,"$#,##0")," cash.")</f>
        <v>Bought land for $700 cash.</v>
      </c>
      <c r="E26" s="131"/>
      <c r="O26" s="692">
        <f>AA39</f>
        <v>700</v>
      </c>
    </row>
    <row r="27" spans="2:106" ht="18" customHeight="1" x14ac:dyDescent="0.25">
      <c r="C27" s="118" t="s">
        <v>280</v>
      </c>
      <c r="D27" s="363" t="str">
        <f>CONCATENATE("Received cash of ",TEXT(O27,"$#,##0")," for payment of an account receivable.",)</f>
        <v>Received cash of $150 for payment of an account receivable.</v>
      </c>
      <c r="E27" s="131"/>
      <c r="O27" s="692">
        <f>AC37</f>
        <v>150</v>
      </c>
      <c r="R27" s="713"/>
      <c r="S27" s="713"/>
      <c r="T27" s="713"/>
      <c r="U27" s="713"/>
      <c r="V27" s="713"/>
      <c r="W27" s="713"/>
      <c r="X27" s="713"/>
      <c r="Y27" s="713"/>
      <c r="Z27" s="713"/>
      <c r="AA27" s="713"/>
    </row>
    <row r="28" spans="2:106" ht="18" customHeight="1" x14ac:dyDescent="0.25">
      <c r="C28" s="118" t="s">
        <v>281</v>
      </c>
      <c r="D28" s="363" t="str">
        <f>CONCATENATE("Paid a ",TEXT(O28,"$#,##0")," expense with cash.")</f>
        <v>Paid a $750 expense with cash.</v>
      </c>
      <c r="E28" s="131"/>
      <c r="O28" s="692">
        <f>AE36</f>
        <v>750</v>
      </c>
      <c r="Q28" s="713"/>
      <c r="R28" s="713"/>
      <c r="S28" s="713"/>
      <c r="T28" s="713"/>
      <c r="U28" s="713"/>
      <c r="V28" s="713"/>
      <c r="W28" s="713"/>
      <c r="X28" s="713"/>
      <c r="Y28" s="713"/>
      <c r="Z28" s="713"/>
      <c r="AA28" s="713"/>
    </row>
    <row r="29" spans="2:106" ht="9.9499999999999993" customHeight="1" x14ac:dyDescent="0.25">
      <c r="E29" s="131"/>
      <c r="Q29" s="713"/>
      <c r="R29" s="713"/>
      <c r="S29" s="713"/>
      <c r="T29" s="713"/>
      <c r="U29" s="713"/>
      <c r="V29" s="713"/>
      <c r="W29" s="713"/>
      <c r="X29" s="713"/>
      <c r="Y29" s="713"/>
      <c r="Z29" s="713"/>
      <c r="AA29" s="713"/>
      <c r="AF29" s="113"/>
      <c r="AG29" s="113"/>
    </row>
    <row r="30" spans="2:106" ht="9.9499999999999993" customHeight="1" x14ac:dyDescent="0.25">
      <c r="AF30" s="113"/>
      <c r="AG30" s="113"/>
    </row>
    <row r="31" spans="2:106" ht="15.95" customHeight="1" x14ac:dyDescent="0.25">
      <c r="B31" s="112" t="s">
        <v>540</v>
      </c>
      <c r="C31" s="594" t="s">
        <v>292</v>
      </c>
      <c r="D31" s="594"/>
      <c r="E31" s="594"/>
      <c r="F31" s="594"/>
      <c r="G31" s="594"/>
      <c r="H31" s="594"/>
      <c r="I31" s="594"/>
      <c r="J31" s="594"/>
      <c r="K31" s="594"/>
      <c r="L31" s="594"/>
      <c r="AF31" s="334"/>
      <c r="AG31" s="113"/>
      <c r="DB31" s="112"/>
    </row>
    <row r="32" spans="2:106" ht="15.95" customHeight="1" x14ac:dyDescent="0.25">
      <c r="C32" s="595" t="s">
        <v>570</v>
      </c>
      <c r="D32" s="595"/>
      <c r="E32" s="595"/>
      <c r="F32" s="595"/>
      <c r="G32" s="595"/>
      <c r="H32" s="595"/>
      <c r="I32" s="595"/>
      <c r="J32" s="595"/>
      <c r="K32" s="595"/>
      <c r="L32" s="595"/>
      <c r="AG32" s="113"/>
    </row>
    <row r="33" spans="3:33" ht="15.95" customHeight="1" x14ac:dyDescent="0.25">
      <c r="C33" s="593" t="s">
        <v>812</v>
      </c>
      <c r="D33" s="593"/>
      <c r="E33" s="593"/>
      <c r="F33" s="593"/>
      <c r="G33" s="593"/>
      <c r="H33" s="593"/>
      <c r="I33" s="593"/>
      <c r="J33" s="593"/>
      <c r="K33" s="593"/>
      <c r="L33" s="593"/>
      <c r="AG33" s="113"/>
    </row>
    <row r="34" spans="3:33" ht="18" customHeight="1" x14ac:dyDescent="0.25">
      <c r="C34" s="592" t="s">
        <v>546</v>
      </c>
      <c r="D34" s="592"/>
      <c r="E34" s="592"/>
      <c r="F34" s="592"/>
      <c r="G34" s="592"/>
      <c r="H34" s="592"/>
      <c r="I34" s="252"/>
      <c r="J34" s="252" t="s">
        <v>545</v>
      </c>
      <c r="K34" s="252"/>
      <c r="L34" s="252" t="s">
        <v>543</v>
      </c>
      <c r="Q34" s="680" t="s">
        <v>282</v>
      </c>
      <c r="S34" s="680" t="s">
        <v>283</v>
      </c>
      <c r="U34" s="680" t="s">
        <v>322</v>
      </c>
      <c r="W34" s="680" t="s">
        <v>324</v>
      </c>
      <c r="Y34" s="680" t="s">
        <v>323</v>
      </c>
      <c r="AA34" s="680" t="s">
        <v>325</v>
      </c>
      <c r="AC34" s="705" t="s">
        <v>326</v>
      </c>
      <c r="AE34" s="705" t="s">
        <v>327</v>
      </c>
      <c r="AG34" s="113"/>
    </row>
    <row r="35" spans="3:33" ht="5.0999999999999996" customHeight="1" x14ac:dyDescent="0.25">
      <c r="K35" s="188"/>
      <c r="L35" s="188"/>
      <c r="AG35" s="113"/>
    </row>
    <row r="36" spans="3:33" ht="18" customHeight="1" x14ac:dyDescent="0.25">
      <c r="C36" s="76" t="s">
        <v>918</v>
      </c>
      <c r="G36" s="113"/>
      <c r="H36" s="113"/>
      <c r="I36" s="113" t="s">
        <v>504</v>
      </c>
      <c r="J36" s="350">
        <f>Q36+S36+Y36+AC36-W36-AA36-AE36</f>
        <v>2250</v>
      </c>
      <c r="K36" s="188"/>
      <c r="L36" s="188"/>
      <c r="P36" s="693" t="s">
        <v>538</v>
      </c>
      <c r="Q36" s="680">
        <v>200</v>
      </c>
      <c r="S36" s="680">
        <v>1000</v>
      </c>
      <c r="U36" s="680"/>
      <c r="W36" s="680">
        <v>150</v>
      </c>
      <c r="Y36" s="680">
        <v>2500</v>
      </c>
      <c r="AA36" s="680">
        <v>700</v>
      </c>
      <c r="AC36" s="705">
        <v>150</v>
      </c>
      <c r="AE36" s="705">
        <v>750</v>
      </c>
      <c r="AF36" s="326"/>
      <c r="AG36" s="113"/>
    </row>
    <row r="37" spans="3:33" ht="15.95" customHeight="1" x14ac:dyDescent="0.25">
      <c r="C37" s="76" t="s">
        <v>919</v>
      </c>
      <c r="G37" s="113"/>
      <c r="H37" s="113"/>
      <c r="I37" s="113" t="s">
        <v>504</v>
      </c>
      <c r="J37" s="351">
        <f>Q37-AC37</f>
        <v>1250</v>
      </c>
      <c r="K37" s="192"/>
      <c r="L37" s="192"/>
      <c r="P37" s="693" t="s">
        <v>548</v>
      </c>
      <c r="Q37" s="680">
        <v>1400</v>
      </c>
      <c r="S37" s="680"/>
      <c r="U37" s="680"/>
      <c r="W37" s="680"/>
      <c r="Y37" s="680"/>
      <c r="AA37" s="680"/>
      <c r="AC37" s="705">
        <v>150</v>
      </c>
      <c r="AE37" s="705"/>
      <c r="AF37" s="326"/>
      <c r="AG37" s="113"/>
    </row>
    <row r="38" spans="3:33" ht="15.95" customHeight="1" x14ac:dyDescent="0.25">
      <c r="C38" s="76" t="s">
        <v>920</v>
      </c>
      <c r="G38" s="113"/>
      <c r="H38" s="113"/>
      <c r="I38" s="113" t="s">
        <v>504</v>
      </c>
      <c r="J38" s="351">
        <f>Q38+U38</f>
        <v>1000</v>
      </c>
      <c r="K38" s="192"/>
      <c r="L38" s="192"/>
      <c r="P38" s="693" t="s">
        <v>568</v>
      </c>
      <c r="Q38" s="680">
        <v>750</v>
      </c>
      <c r="S38" s="680"/>
      <c r="U38" s="680">
        <v>250</v>
      </c>
      <c r="W38" s="680"/>
      <c r="Y38" s="680"/>
      <c r="AA38" s="680"/>
      <c r="AC38" s="705"/>
      <c r="AE38" s="705"/>
      <c r="AF38" s="326"/>
      <c r="AG38" s="113"/>
    </row>
    <row r="39" spans="3:33" ht="15.95" customHeight="1" x14ac:dyDescent="0.25">
      <c r="C39" s="76" t="s">
        <v>921</v>
      </c>
      <c r="G39" s="113"/>
      <c r="H39" s="113"/>
      <c r="I39" s="113" t="s">
        <v>504</v>
      </c>
      <c r="J39" s="351">
        <f>Q39+AA39</f>
        <v>3700</v>
      </c>
      <c r="K39" s="192"/>
      <c r="L39" s="192"/>
      <c r="P39" s="693" t="s">
        <v>68</v>
      </c>
      <c r="Q39" s="680">
        <v>3000</v>
      </c>
      <c r="S39" s="680"/>
      <c r="U39" s="680"/>
      <c r="W39" s="680"/>
      <c r="Y39" s="680"/>
      <c r="AA39" s="680">
        <v>700</v>
      </c>
      <c r="AC39" s="705"/>
      <c r="AE39" s="705"/>
      <c r="AF39" s="326"/>
      <c r="AG39" s="113"/>
    </row>
    <row r="40" spans="3:33" ht="15.95" customHeight="1" x14ac:dyDescent="0.25">
      <c r="C40" s="76" t="s">
        <v>922</v>
      </c>
      <c r="G40" s="113"/>
      <c r="H40" s="113"/>
      <c r="I40" s="113" t="s">
        <v>504</v>
      </c>
      <c r="J40" s="191" t="s">
        <v>504</v>
      </c>
      <c r="K40" s="192"/>
      <c r="L40" s="350">
        <f>Q40+U40-W40</f>
        <v>1200</v>
      </c>
      <c r="P40" s="693" t="s">
        <v>551</v>
      </c>
      <c r="Q40" s="680">
        <v>1100</v>
      </c>
      <c r="S40" s="680"/>
      <c r="U40" s="680">
        <v>250</v>
      </c>
      <c r="W40" s="680">
        <v>150</v>
      </c>
      <c r="Y40" s="680"/>
      <c r="AA40" s="680"/>
      <c r="AC40" s="705"/>
      <c r="AE40" s="705"/>
      <c r="AF40" s="326"/>
      <c r="AG40" s="113"/>
    </row>
    <row r="41" spans="3:33" ht="15.95" customHeight="1" x14ac:dyDescent="0.25">
      <c r="C41" s="76" t="s">
        <v>923</v>
      </c>
      <c r="G41" s="113"/>
      <c r="H41" s="113"/>
      <c r="I41" s="113" t="s">
        <v>504</v>
      </c>
      <c r="J41" s="191" t="s">
        <v>504</v>
      </c>
      <c r="K41" s="192"/>
      <c r="L41" s="351">
        <f>SUM(Q41+S41)</f>
        <v>5000</v>
      </c>
      <c r="P41" s="693" t="s">
        <v>554</v>
      </c>
      <c r="Q41" s="680">
        <v>4000</v>
      </c>
      <c r="S41" s="680">
        <v>1000</v>
      </c>
      <c r="U41" s="680"/>
      <c r="W41" s="680"/>
      <c r="Y41" s="680"/>
      <c r="AA41" s="680"/>
      <c r="AC41" s="705"/>
      <c r="AE41" s="705"/>
      <c r="AF41" s="326"/>
    </row>
    <row r="42" spans="3:33" ht="15.95" customHeight="1" x14ac:dyDescent="0.25">
      <c r="C42" s="76" t="s">
        <v>924</v>
      </c>
      <c r="G42" s="113"/>
      <c r="H42" s="113"/>
      <c r="I42" s="113" t="s">
        <v>504</v>
      </c>
      <c r="J42" s="191" t="s">
        <v>504</v>
      </c>
      <c r="K42" s="192"/>
      <c r="L42" s="351">
        <f>SUM(Q42+Y42-AE42)</f>
        <v>2000</v>
      </c>
      <c r="P42" s="693" t="s">
        <v>549</v>
      </c>
      <c r="Q42" s="680">
        <v>250</v>
      </c>
      <c r="S42" s="680"/>
      <c r="U42" s="680"/>
      <c r="W42" s="680"/>
      <c r="Y42" s="680">
        <v>2500</v>
      </c>
      <c r="AA42" s="680"/>
      <c r="AC42" s="705"/>
      <c r="AE42" s="705">
        <v>750</v>
      </c>
      <c r="AF42" s="326"/>
    </row>
    <row r="43" spans="3:33" ht="17.100000000000001" customHeight="1" thickBot="1" x14ac:dyDescent="0.3">
      <c r="J43" s="352">
        <f>SUM(J36:J42)</f>
        <v>8200</v>
      </c>
      <c r="K43" s="193"/>
      <c r="L43" s="352">
        <f>SUM(L35:L42)</f>
        <v>8200</v>
      </c>
      <c r="W43" s="691"/>
    </row>
    <row r="44" spans="3:33" ht="16.5" thickTop="1" x14ac:dyDescent="0.25"/>
  </sheetData>
  <customSheetViews>
    <customSheetView guid="{9794FA93-0DA1-4207-8A93-BAB6A553B531}" showPageBreaks="1" fitToPage="1" printArea="1">
      <selection activeCell="B3" sqref="B3"/>
      <colBreaks count="1" manualBreakCount="1">
        <brk id="23" max="48" man="1"/>
      </colBreaks>
      <pageMargins left="1" right="0.7" top="0.85" bottom="0.8" header="0.5" footer="0.35"/>
      <printOptions horizontalCentered="1"/>
      <pageSetup scale="92"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1" sqref="B21"/>
      <colBreaks count="1" manualBreakCount="1">
        <brk id="23" max="48" man="1"/>
      </colBreaks>
      <pageMargins left="1" right="0.7" top="0.85" bottom="0.8" header="0.5" footer="0.35"/>
      <printOptions horizontalCentered="1"/>
      <pageSetup scale="91"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85" showPageBreaks="1" printArea="1" showRuler="0" topLeftCell="A20">
      <selection activeCell="K52" sqref="K52"/>
      <colBreaks count="1" manualBreakCount="1">
        <brk id="13" max="48" man="1"/>
      </colBreaks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 topLeftCell="A20">
      <selection activeCell="K52" sqref="K52"/>
      <colBreaks count="1" manualBreakCount="1">
        <brk id="13" max="48" man="1"/>
      </colBreaks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selection activeCell="B3" sqref="B3"/>
      <colBreaks count="1" manualBreakCount="1">
        <brk id="23" max="48" man="1"/>
      </colBreaks>
      <pageMargins left="1" right="0.7" top="0.85" bottom="0.8" header="0.5" footer="0.35"/>
      <printOptions horizontalCentered="1"/>
      <pageSetup scale="91"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selection activeCell="B3" sqref="B3"/>
      <colBreaks count="1" manualBreakCount="1">
        <brk id="23" max="48" man="1"/>
      </colBreaks>
      <pageMargins left="1" right="0.7" top="0.85" bottom="0.8" header="0.5" footer="0.35"/>
      <printOptions horizontalCentered="1"/>
      <pageSetup scale="92"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selection activeCell="B3" sqref="B3"/>
      <colBreaks count="1" manualBreakCount="1">
        <brk id="23" max="48" man="1"/>
      </colBreaks>
      <pageMargins left="1" right="0.7" top="0.85" bottom="0.8" header="0.5" footer="0.35"/>
      <printOptions horizontalCentered="1"/>
      <pageSetup scale="93"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8">
    <mergeCell ref="C34:H34"/>
    <mergeCell ref="C33:L33"/>
    <mergeCell ref="C4:L4"/>
    <mergeCell ref="C5:L5"/>
    <mergeCell ref="C6:L6"/>
    <mergeCell ref="C31:L31"/>
    <mergeCell ref="C32:L32"/>
    <mergeCell ref="C7:H7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  <colBreaks count="1" manualBreakCount="1">
    <brk id="23" max="48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1"/>
  <sheetViews>
    <sheetView zoomScale="85" zoomScaleNormal="85" workbookViewId="0">
      <selection activeCell="B3" sqref="B3"/>
    </sheetView>
  </sheetViews>
  <sheetFormatPr defaultRowHeight="15.75" x14ac:dyDescent="0.25"/>
  <cols>
    <col min="1" max="1" width="1.7109375" style="6" customWidth="1"/>
    <col min="2" max="2" width="33.28515625" style="6" customWidth="1"/>
    <col min="3" max="3" width="15.7109375" style="6" customWidth="1"/>
    <col min="4" max="4" width="13.85546875" style="6" customWidth="1"/>
    <col min="5" max="5" width="13" style="10" customWidth="1"/>
    <col min="6" max="6" width="13.5703125" style="10" customWidth="1"/>
    <col min="7" max="16384" width="9.140625" style="6"/>
  </cols>
  <sheetData>
    <row r="1" spans="2:6" ht="28.5" customHeight="1" x14ac:dyDescent="0.25"/>
    <row r="2" spans="2:6" ht="18" customHeight="1" x14ac:dyDescent="0.25">
      <c r="B2" s="6" t="s">
        <v>825</v>
      </c>
    </row>
    <row r="3" spans="2:6" ht="32.1" customHeight="1" x14ac:dyDescent="0.25">
      <c r="B3" s="143" t="s">
        <v>546</v>
      </c>
      <c r="C3" s="142" t="s">
        <v>334</v>
      </c>
      <c r="D3" s="142" t="s">
        <v>333</v>
      </c>
      <c r="E3" s="143" t="s">
        <v>558</v>
      </c>
      <c r="F3" s="143" t="s">
        <v>559</v>
      </c>
    </row>
    <row r="4" spans="2:6" ht="5.0999999999999996" customHeight="1" x14ac:dyDescent="0.25">
      <c r="B4" s="15"/>
      <c r="C4" s="141"/>
      <c r="D4" s="141"/>
      <c r="E4" s="15"/>
      <c r="F4" s="15"/>
    </row>
    <row r="5" spans="2:6" ht="18" customHeight="1" x14ac:dyDescent="0.25">
      <c r="B5" s="50" t="s">
        <v>30</v>
      </c>
      <c r="C5" s="15" t="s">
        <v>328</v>
      </c>
      <c r="D5" s="15" t="s">
        <v>543</v>
      </c>
      <c r="E5" s="15" t="s">
        <v>543</v>
      </c>
      <c r="F5" s="15" t="s">
        <v>545</v>
      </c>
    </row>
    <row r="6" spans="2:6" ht="15.95" customHeight="1" x14ac:dyDescent="0.25">
      <c r="B6" s="50" t="s">
        <v>127</v>
      </c>
      <c r="C6" s="15" t="s">
        <v>329</v>
      </c>
      <c r="D6" s="15" t="s">
        <v>545</v>
      </c>
      <c r="E6" s="15" t="s">
        <v>545</v>
      </c>
      <c r="F6" s="15" t="s">
        <v>543</v>
      </c>
    </row>
    <row r="7" spans="2:6" ht="15.95" customHeight="1" x14ac:dyDescent="0.25">
      <c r="B7" s="50" t="s">
        <v>128</v>
      </c>
      <c r="C7" s="15" t="s">
        <v>330</v>
      </c>
      <c r="D7" s="15" t="s">
        <v>543</v>
      </c>
      <c r="E7" s="15" t="s">
        <v>543</v>
      </c>
      <c r="F7" s="15" t="s">
        <v>545</v>
      </c>
    </row>
    <row r="8" spans="2:6" ht="15.95" customHeight="1" x14ac:dyDescent="0.25">
      <c r="B8" s="50" t="s">
        <v>129</v>
      </c>
      <c r="C8" s="111" t="s">
        <v>329</v>
      </c>
      <c r="D8" s="111" t="s">
        <v>545</v>
      </c>
      <c r="E8" s="111" t="s">
        <v>545</v>
      </c>
      <c r="F8" s="111" t="s">
        <v>543</v>
      </c>
    </row>
    <row r="9" spans="2:6" ht="15.95" customHeight="1" x14ac:dyDescent="0.25">
      <c r="B9" s="50" t="s">
        <v>130</v>
      </c>
      <c r="C9" s="74" t="s">
        <v>276</v>
      </c>
      <c r="D9" s="111" t="s">
        <v>543</v>
      </c>
      <c r="E9" s="111" t="s">
        <v>543</v>
      </c>
      <c r="F9" s="111" t="s">
        <v>545</v>
      </c>
    </row>
    <row r="10" spans="2:6" ht="15.95" customHeight="1" x14ac:dyDescent="0.25">
      <c r="B10" s="50" t="s">
        <v>131</v>
      </c>
      <c r="C10" s="15" t="s">
        <v>51</v>
      </c>
      <c r="D10" s="15" t="s">
        <v>545</v>
      </c>
      <c r="E10" s="15" t="s">
        <v>545</v>
      </c>
      <c r="F10" s="15" t="s">
        <v>543</v>
      </c>
    </row>
    <row r="11" spans="2:6" ht="15.95" customHeight="1" x14ac:dyDescent="0.25">
      <c r="B11" s="50" t="s">
        <v>132</v>
      </c>
      <c r="C11" s="15" t="s">
        <v>329</v>
      </c>
      <c r="D11" s="15" t="s">
        <v>545</v>
      </c>
      <c r="E11" s="15" t="s">
        <v>545</v>
      </c>
      <c r="F11" s="15" t="s">
        <v>543</v>
      </c>
    </row>
    <row r="12" spans="2:6" ht="15.95" customHeight="1" x14ac:dyDescent="0.25">
      <c r="B12" s="50" t="s">
        <v>133</v>
      </c>
      <c r="C12" s="15" t="s">
        <v>51</v>
      </c>
      <c r="D12" s="15" t="s">
        <v>545</v>
      </c>
      <c r="E12" s="15" t="s">
        <v>545</v>
      </c>
      <c r="F12" s="15" t="s">
        <v>543</v>
      </c>
    </row>
    <row r="13" spans="2:6" ht="15.95" customHeight="1" x14ac:dyDescent="0.25">
      <c r="B13" s="50" t="s">
        <v>134</v>
      </c>
      <c r="C13" s="15" t="s">
        <v>51</v>
      </c>
      <c r="D13" s="15" t="s">
        <v>545</v>
      </c>
      <c r="E13" s="15" t="s">
        <v>545</v>
      </c>
      <c r="F13" s="15" t="s">
        <v>543</v>
      </c>
    </row>
    <row r="14" spans="2:6" ht="15.95" customHeight="1" x14ac:dyDescent="0.25">
      <c r="B14" s="50" t="s">
        <v>135</v>
      </c>
      <c r="C14" s="15" t="s">
        <v>329</v>
      </c>
      <c r="D14" s="15" t="s">
        <v>545</v>
      </c>
      <c r="E14" s="15" t="s">
        <v>545</v>
      </c>
      <c r="F14" s="15" t="s">
        <v>543</v>
      </c>
    </row>
    <row r="15" spans="2:6" ht="15.95" customHeight="1" x14ac:dyDescent="0.25">
      <c r="B15" s="50" t="s">
        <v>136</v>
      </c>
      <c r="C15" s="15" t="s">
        <v>328</v>
      </c>
      <c r="D15" s="15" t="s">
        <v>543</v>
      </c>
      <c r="E15" s="15" t="s">
        <v>543</v>
      </c>
      <c r="F15" s="15" t="s">
        <v>545</v>
      </c>
    </row>
    <row r="16" spans="2:6" ht="15.95" customHeight="1" x14ac:dyDescent="0.25">
      <c r="B16" s="50" t="s">
        <v>137</v>
      </c>
      <c r="C16" s="15" t="s">
        <v>329</v>
      </c>
      <c r="D16" s="15" t="s">
        <v>545</v>
      </c>
      <c r="E16" s="15" t="s">
        <v>545</v>
      </c>
      <c r="F16" s="15" t="s">
        <v>543</v>
      </c>
    </row>
    <row r="17" spans="2:6" ht="15.95" customHeight="1" x14ac:dyDescent="0.25">
      <c r="B17" s="50" t="s">
        <v>138</v>
      </c>
      <c r="C17" s="15" t="s">
        <v>276</v>
      </c>
      <c r="D17" s="15" t="s">
        <v>543</v>
      </c>
      <c r="E17" s="15" t="s">
        <v>543</v>
      </c>
      <c r="F17" s="15" t="s">
        <v>545</v>
      </c>
    </row>
    <row r="18" spans="2:6" ht="15.95" customHeight="1" x14ac:dyDescent="0.25">
      <c r="B18" s="50" t="s">
        <v>139</v>
      </c>
      <c r="C18" s="15" t="s">
        <v>51</v>
      </c>
      <c r="D18" s="15" t="s">
        <v>545</v>
      </c>
      <c r="E18" s="15" t="s">
        <v>545</v>
      </c>
      <c r="F18" s="15" t="s">
        <v>543</v>
      </c>
    </row>
    <row r="19" spans="2:6" ht="15.95" customHeight="1" x14ac:dyDescent="0.25">
      <c r="B19" s="50" t="s">
        <v>140</v>
      </c>
      <c r="C19" s="15" t="s">
        <v>73</v>
      </c>
      <c r="D19" s="15" t="s">
        <v>543</v>
      </c>
      <c r="E19" s="15" t="s">
        <v>543</v>
      </c>
      <c r="F19" s="15" t="s">
        <v>545</v>
      </c>
    </row>
    <row r="20" spans="2:6" ht="15.95" customHeight="1" x14ac:dyDescent="0.25">
      <c r="B20" s="50" t="s">
        <v>141</v>
      </c>
      <c r="C20" s="15" t="s">
        <v>329</v>
      </c>
      <c r="D20" s="15" t="s">
        <v>545</v>
      </c>
      <c r="E20" s="15" t="s">
        <v>545</v>
      </c>
      <c r="F20" s="15" t="s">
        <v>543</v>
      </c>
    </row>
    <row r="21" spans="2:6" ht="21.95" customHeight="1" x14ac:dyDescent="0.25"/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scale="93"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0.7" right="1" top="0.85" bottom="0.8" header="0.5" footer="0.35"/>
      <printOptions horizontalCentered="1"/>
      <pageSetup scale="92"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>
      <selection activeCell="F11" sqref="F11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>
      <selection activeCell="F11" sqref="F11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scale="92"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scale="93"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scale="94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4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2" width="4.7109375" style="6" customWidth="1"/>
    <col min="3" max="3" width="6.5703125" style="6" customWidth="1"/>
    <col min="4" max="4" width="3.5703125" style="6" customWidth="1"/>
    <col min="5" max="5" width="2" style="6" customWidth="1"/>
    <col min="6" max="6" width="9.140625" style="6"/>
    <col min="7" max="7" width="6.5703125" style="6" customWidth="1"/>
    <col min="8" max="8" width="5.28515625" style="6" customWidth="1"/>
    <col min="9" max="9" width="3.7109375" style="6" customWidth="1"/>
    <col min="10" max="10" width="6" style="6" customWidth="1"/>
    <col min="11" max="11" width="18.85546875" style="6" customWidth="1"/>
    <col min="12" max="13" width="12.7109375" style="6" customWidth="1"/>
    <col min="14" max="14" width="9.140625" style="6"/>
    <col min="15" max="15" width="2.7109375" style="6" customWidth="1"/>
    <col min="16" max="16" width="0" style="677" hidden="1" customWidth="1"/>
    <col min="17" max="17" width="2.7109375" style="677" hidden="1" customWidth="1"/>
    <col min="18" max="18" width="0" style="677" hidden="1" customWidth="1"/>
    <col min="19" max="19" width="2.7109375" style="338" customWidth="1"/>
    <col min="20" max="20" width="9.140625" style="338"/>
    <col min="21" max="21" width="2.7109375" style="6" customWidth="1"/>
    <col min="22" max="22" width="9.140625" style="6"/>
    <col min="23" max="23" width="2.7109375" style="6" customWidth="1"/>
    <col min="24" max="24" width="9.140625" style="6"/>
    <col min="25" max="25" width="2.7109375" style="6" customWidth="1"/>
    <col min="26" max="16384" width="9.140625" style="6"/>
  </cols>
  <sheetData>
    <row r="1" spans="2:24" ht="28.5" customHeight="1" x14ac:dyDescent="0.25"/>
    <row r="2" spans="2:24" ht="18" customHeight="1" x14ac:dyDescent="0.25">
      <c r="B2" s="6" t="s">
        <v>826</v>
      </c>
    </row>
    <row r="3" spans="2:24" ht="18" customHeight="1" thickBot="1" x14ac:dyDescent="0.3"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</row>
    <row r="4" spans="2:24" ht="21.95" customHeight="1" thickTop="1" thickBot="1" x14ac:dyDescent="0.3">
      <c r="C4" s="561" t="s">
        <v>562</v>
      </c>
      <c r="D4" s="562"/>
      <c r="E4" s="559" t="s">
        <v>497</v>
      </c>
      <c r="F4" s="559"/>
      <c r="G4" s="559"/>
      <c r="H4" s="559"/>
      <c r="I4" s="559"/>
      <c r="J4" s="559"/>
      <c r="K4" s="560"/>
      <c r="L4" s="31" t="s">
        <v>545</v>
      </c>
      <c r="M4" s="32" t="s">
        <v>543</v>
      </c>
      <c r="U4" s="11"/>
      <c r="V4" s="11"/>
      <c r="W4" s="11"/>
      <c r="X4" s="11"/>
    </row>
    <row r="5" spans="2:24" ht="16.5" customHeight="1" thickTop="1" x14ac:dyDescent="0.25">
      <c r="C5" s="53" t="s">
        <v>929</v>
      </c>
      <c r="D5" s="280">
        <v>5</v>
      </c>
      <c r="E5" s="25" t="s">
        <v>595</v>
      </c>
      <c r="F5" s="25"/>
      <c r="G5" s="25"/>
      <c r="H5" s="25"/>
      <c r="I5" s="17"/>
      <c r="J5" s="17"/>
      <c r="K5" s="23"/>
      <c r="L5" s="18">
        <f>P5</f>
        <v>38900</v>
      </c>
      <c r="M5" s="29"/>
      <c r="P5" s="680">
        <v>38900</v>
      </c>
      <c r="Q5" s="682" t="s">
        <v>1061</v>
      </c>
      <c r="U5" s="15"/>
      <c r="V5" s="15"/>
      <c r="W5" s="15"/>
      <c r="X5" s="15"/>
    </row>
    <row r="6" spans="2:24" ht="16.5" customHeight="1" x14ac:dyDescent="0.25">
      <c r="C6" s="19"/>
      <c r="D6" s="281"/>
      <c r="E6" s="13"/>
      <c r="F6" s="13" t="s">
        <v>538</v>
      </c>
      <c r="G6" s="26"/>
      <c r="H6" s="26"/>
      <c r="I6" s="13"/>
      <c r="J6" s="13"/>
      <c r="K6" s="24"/>
      <c r="L6" s="22"/>
      <c r="M6" s="30">
        <f>SUM(L5)</f>
        <v>38900</v>
      </c>
      <c r="U6" s="11"/>
      <c r="V6" s="11"/>
      <c r="W6" s="11"/>
    </row>
    <row r="7" spans="2:24" ht="16.5" customHeight="1" x14ac:dyDescent="0.25">
      <c r="C7" s="19"/>
      <c r="D7" s="281"/>
      <c r="E7" s="174" t="s">
        <v>596</v>
      </c>
      <c r="F7" s="26"/>
      <c r="G7" s="26"/>
      <c r="H7" s="26"/>
      <c r="I7" s="13"/>
      <c r="J7" s="13"/>
      <c r="K7" s="24"/>
      <c r="L7" s="22"/>
      <c r="M7" s="30"/>
      <c r="U7" s="11"/>
      <c r="V7" s="11"/>
      <c r="W7" s="11"/>
    </row>
    <row r="8" spans="2:24" ht="16.5" customHeight="1" x14ac:dyDescent="0.25">
      <c r="C8" s="19"/>
      <c r="D8" s="281"/>
      <c r="E8" s="26"/>
      <c r="F8" s="26"/>
      <c r="G8" s="26"/>
      <c r="H8" s="26"/>
      <c r="I8" s="13"/>
      <c r="J8" s="13"/>
      <c r="K8" s="24"/>
      <c r="L8" s="22"/>
      <c r="M8" s="30"/>
      <c r="U8" s="11"/>
      <c r="V8" s="11"/>
      <c r="W8" s="11"/>
    </row>
    <row r="9" spans="2:24" ht="16.5" customHeight="1" x14ac:dyDescent="0.25">
      <c r="C9" s="19"/>
      <c r="D9" s="281">
        <v>8</v>
      </c>
      <c r="E9" s="26" t="s">
        <v>53</v>
      </c>
      <c r="F9" s="26"/>
      <c r="G9" s="26"/>
      <c r="H9" s="26"/>
      <c r="I9" s="13"/>
      <c r="J9" s="13"/>
      <c r="K9" s="24"/>
      <c r="L9" s="22">
        <f>P9</f>
        <v>4200</v>
      </c>
      <c r="M9" s="30"/>
      <c r="P9" s="680">
        <v>4200</v>
      </c>
      <c r="U9" s="11"/>
      <c r="V9" s="11"/>
      <c r="W9" s="11"/>
    </row>
    <row r="10" spans="2:24" ht="16.5" customHeight="1" x14ac:dyDescent="0.25">
      <c r="C10" s="19"/>
      <c r="D10" s="281"/>
      <c r="E10" s="13"/>
      <c r="F10" s="13" t="s">
        <v>551</v>
      </c>
      <c r="G10" s="26"/>
      <c r="H10" s="26"/>
      <c r="I10" s="13"/>
      <c r="J10" s="13"/>
      <c r="K10" s="24"/>
      <c r="L10" s="22"/>
      <c r="M10" s="30">
        <f>SUM(L9)</f>
        <v>4200</v>
      </c>
      <c r="U10" s="11"/>
      <c r="V10" s="11"/>
      <c r="W10" s="11"/>
    </row>
    <row r="11" spans="2:24" ht="16.5" customHeight="1" x14ac:dyDescent="0.25">
      <c r="C11" s="19"/>
      <c r="D11" s="281"/>
      <c r="E11" s="174" t="s">
        <v>626</v>
      </c>
      <c r="F11" s="26"/>
      <c r="G11" s="26"/>
      <c r="H11" s="26"/>
      <c r="I11" s="13"/>
      <c r="J11" s="13"/>
      <c r="K11" s="24"/>
      <c r="L11" s="22"/>
      <c r="M11" s="30"/>
      <c r="U11" s="11"/>
      <c r="V11" s="11"/>
      <c r="W11" s="11"/>
    </row>
    <row r="12" spans="2:24" ht="16.5" customHeight="1" x14ac:dyDescent="0.25">
      <c r="C12" s="19"/>
      <c r="D12" s="281"/>
      <c r="E12" s="26"/>
      <c r="F12" s="26"/>
      <c r="G12" s="26"/>
      <c r="H12" s="26"/>
      <c r="I12" s="13"/>
      <c r="J12" s="13"/>
      <c r="K12" s="24"/>
      <c r="L12" s="22"/>
      <c r="M12" s="58"/>
      <c r="U12" s="11"/>
      <c r="V12" s="11"/>
      <c r="W12" s="11"/>
    </row>
    <row r="13" spans="2:24" ht="16.5" customHeight="1" x14ac:dyDescent="0.25">
      <c r="C13" s="61"/>
      <c r="D13" s="282">
        <v>10</v>
      </c>
      <c r="E13" s="13" t="s">
        <v>568</v>
      </c>
      <c r="F13" s="21"/>
      <c r="G13" s="21"/>
      <c r="H13" s="21"/>
      <c r="I13" s="13"/>
      <c r="J13" s="13"/>
      <c r="K13" s="24"/>
      <c r="L13" s="22">
        <f>P13</f>
        <v>1250</v>
      </c>
      <c r="M13" s="30"/>
      <c r="P13" s="680">
        <v>1250</v>
      </c>
      <c r="U13" s="11"/>
      <c r="V13" s="11"/>
      <c r="W13" s="11"/>
    </row>
    <row r="14" spans="2:24" ht="16.5" customHeight="1" x14ac:dyDescent="0.25">
      <c r="C14" s="19"/>
      <c r="D14" s="281"/>
      <c r="E14" s="13"/>
      <c r="F14" s="13" t="s">
        <v>551</v>
      </c>
      <c r="G14" s="21"/>
      <c r="H14" s="21"/>
      <c r="I14" s="13"/>
      <c r="J14" s="13"/>
      <c r="K14" s="24"/>
      <c r="L14" s="22"/>
      <c r="M14" s="30">
        <f>SUM(L13)</f>
        <v>1250</v>
      </c>
      <c r="U14" s="11"/>
      <c r="V14" s="11"/>
      <c r="W14" s="11"/>
    </row>
    <row r="15" spans="2:24" ht="16.5" customHeight="1" x14ac:dyDescent="0.25">
      <c r="C15" s="19"/>
      <c r="D15" s="281"/>
      <c r="E15" s="250" t="s">
        <v>603</v>
      </c>
      <c r="F15" s="21"/>
      <c r="G15" s="21"/>
      <c r="H15" s="21"/>
      <c r="I15" s="13"/>
      <c r="J15" s="13"/>
      <c r="K15" s="24"/>
      <c r="L15" s="22"/>
      <c r="M15" s="30"/>
      <c r="U15" s="11"/>
      <c r="V15" s="11"/>
      <c r="W15" s="11"/>
    </row>
    <row r="16" spans="2:24" ht="16.5" customHeight="1" x14ac:dyDescent="0.25">
      <c r="C16" s="19"/>
      <c r="D16" s="281"/>
      <c r="E16" s="21"/>
      <c r="F16" s="21"/>
      <c r="G16" s="21"/>
      <c r="H16" s="21"/>
      <c r="I16" s="13"/>
      <c r="J16" s="13"/>
      <c r="K16" s="24"/>
      <c r="L16" s="22"/>
      <c r="M16" s="30"/>
      <c r="U16" s="11"/>
      <c r="V16" s="11"/>
      <c r="W16" s="11"/>
      <c r="X16" s="11"/>
    </row>
    <row r="17" spans="3:16" ht="16.5" customHeight="1" x14ac:dyDescent="0.25">
      <c r="C17" s="19"/>
      <c r="D17" s="281">
        <v>11</v>
      </c>
      <c r="E17" s="13" t="s">
        <v>538</v>
      </c>
      <c r="F17" s="21"/>
      <c r="G17" s="21"/>
      <c r="H17" s="21"/>
      <c r="I17" s="13"/>
      <c r="J17" s="13"/>
      <c r="K17" s="24"/>
      <c r="L17" s="22">
        <f>P17</f>
        <v>13600</v>
      </c>
      <c r="M17" s="30"/>
      <c r="P17" s="680">
        <v>13600</v>
      </c>
    </row>
    <row r="18" spans="3:16" ht="16.5" customHeight="1" x14ac:dyDescent="0.25">
      <c r="C18" s="61"/>
      <c r="D18" s="282"/>
      <c r="E18" s="13"/>
      <c r="F18" s="21" t="s">
        <v>572</v>
      </c>
      <c r="G18" s="21"/>
      <c r="H18" s="21"/>
      <c r="I18" s="13"/>
      <c r="J18" s="13"/>
      <c r="K18" s="24"/>
      <c r="L18" s="22"/>
      <c r="M18" s="30">
        <f>SUM(L17)</f>
        <v>13600</v>
      </c>
    </row>
    <row r="19" spans="3:16" ht="16.5" customHeight="1" x14ac:dyDescent="0.25">
      <c r="C19" s="19"/>
      <c r="D19" s="281"/>
      <c r="E19" s="250" t="s">
        <v>627</v>
      </c>
      <c r="F19" s="21"/>
      <c r="G19" s="21"/>
      <c r="H19" s="21"/>
      <c r="I19" s="13"/>
      <c r="J19" s="13"/>
      <c r="K19" s="24"/>
      <c r="L19" s="22"/>
      <c r="M19" s="30"/>
    </row>
    <row r="20" spans="3:16" ht="16.5" customHeight="1" x14ac:dyDescent="0.25">
      <c r="C20" s="19"/>
      <c r="D20" s="281"/>
      <c r="E20" s="13"/>
      <c r="F20" s="21"/>
      <c r="G20" s="21"/>
      <c r="H20" s="21"/>
      <c r="I20" s="13"/>
      <c r="J20" s="13"/>
      <c r="K20" s="24"/>
      <c r="L20" s="22"/>
      <c r="M20" s="30"/>
    </row>
    <row r="21" spans="3:16" ht="16.5" customHeight="1" x14ac:dyDescent="0.25">
      <c r="C21" s="61"/>
      <c r="D21" s="282">
        <v>12</v>
      </c>
      <c r="E21" s="21" t="s">
        <v>548</v>
      </c>
      <c r="F21" s="21"/>
      <c r="G21" s="21"/>
      <c r="H21" s="21"/>
      <c r="I21" s="13"/>
      <c r="J21" s="13"/>
      <c r="K21" s="24"/>
      <c r="L21" s="22">
        <f>P21</f>
        <v>2400</v>
      </c>
      <c r="M21" s="30"/>
      <c r="P21" s="680">
        <v>2400</v>
      </c>
    </row>
    <row r="22" spans="3:16" ht="16.5" customHeight="1" x14ac:dyDescent="0.25">
      <c r="C22" s="61"/>
      <c r="D22" s="282"/>
      <c r="E22" s="13"/>
      <c r="F22" s="13" t="s">
        <v>572</v>
      </c>
      <c r="G22" s="21"/>
      <c r="H22" s="21"/>
      <c r="I22" s="13"/>
      <c r="J22" s="13"/>
      <c r="K22" s="24"/>
      <c r="L22" s="22"/>
      <c r="M22" s="30">
        <f>SUM(L21)</f>
        <v>2400</v>
      </c>
    </row>
    <row r="23" spans="3:16" ht="16.5" customHeight="1" x14ac:dyDescent="0.25">
      <c r="C23" s="19"/>
      <c r="D23" s="281"/>
      <c r="E23" s="250" t="s">
        <v>628</v>
      </c>
      <c r="F23" s="21"/>
      <c r="G23" s="21"/>
      <c r="H23" s="21"/>
      <c r="I23" s="13"/>
      <c r="J23" s="13"/>
      <c r="K23" s="24"/>
      <c r="L23" s="22"/>
      <c r="M23" s="30"/>
    </row>
    <row r="24" spans="3:16" ht="16.5" customHeight="1" x14ac:dyDescent="0.25">
      <c r="C24" s="19"/>
      <c r="D24" s="270"/>
      <c r="E24" s="13"/>
      <c r="F24" s="21"/>
      <c r="G24" s="21"/>
      <c r="H24" s="21"/>
      <c r="I24" s="13"/>
      <c r="J24" s="13"/>
      <c r="K24" s="24"/>
      <c r="L24" s="22"/>
      <c r="M24" s="30"/>
    </row>
    <row r="25" spans="3:16" ht="16.5" customHeight="1" x14ac:dyDescent="0.25">
      <c r="C25" s="19"/>
      <c r="D25" s="270">
        <v>18</v>
      </c>
      <c r="E25" s="13" t="s">
        <v>69</v>
      </c>
      <c r="F25" s="21"/>
      <c r="G25" s="21"/>
      <c r="H25" s="21"/>
      <c r="I25" s="13"/>
      <c r="J25" s="13"/>
      <c r="K25" s="24"/>
      <c r="L25" s="22">
        <f>P25</f>
        <v>4750</v>
      </c>
      <c r="M25" s="30"/>
      <c r="P25" s="680">
        <v>4750</v>
      </c>
    </row>
    <row r="26" spans="3:16" ht="16.5" customHeight="1" x14ac:dyDescent="0.25">
      <c r="C26" s="59"/>
      <c r="D26" s="272"/>
      <c r="E26" s="13"/>
      <c r="F26" s="13" t="s">
        <v>538</v>
      </c>
      <c r="G26" s="21"/>
      <c r="H26" s="21"/>
      <c r="I26" s="13"/>
      <c r="J26" s="13"/>
      <c r="K26" s="24"/>
      <c r="L26" s="22"/>
      <c r="M26" s="30">
        <f>SUM(L25)</f>
        <v>4750</v>
      </c>
    </row>
    <row r="27" spans="3:16" ht="16.5" customHeight="1" x14ac:dyDescent="0.25">
      <c r="C27" s="19"/>
      <c r="D27" s="270"/>
      <c r="E27" s="250" t="s">
        <v>604</v>
      </c>
      <c r="F27" s="21"/>
      <c r="G27" s="21"/>
      <c r="H27" s="21"/>
      <c r="I27" s="13"/>
      <c r="J27" s="13"/>
      <c r="K27" s="24"/>
      <c r="L27" s="22"/>
      <c r="M27" s="30"/>
    </row>
    <row r="28" spans="3:16" ht="16.5" customHeight="1" x14ac:dyDescent="0.25">
      <c r="C28" s="19"/>
      <c r="D28" s="270"/>
      <c r="E28" s="21"/>
      <c r="F28" s="21"/>
      <c r="G28" s="21"/>
      <c r="H28" s="21"/>
      <c r="I28" s="13"/>
      <c r="J28" s="13"/>
      <c r="K28" s="24"/>
      <c r="L28" s="22"/>
      <c r="M28" s="30"/>
    </row>
    <row r="29" spans="3:16" ht="16.5" customHeight="1" x14ac:dyDescent="0.25">
      <c r="C29" s="61"/>
      <c r="D29" s="272">
        <v>22</v>
      </c>
      <c r="E29" s="13" t="s">
        <v>538</v>
      </c>
      <c r="F29" s="21"/>
      <c r="G29" s="21"/>
      <c r="H29" s="21"/>
      <c r="I29" s="13"/>
      <c r="J29" s="13"/>
      <c r="K29" s="24"/>
      <c r="L29" s="22">
        <f>P29</f>
        <v>2400</v>
      </c>
      <c r="M29" s="30"/>
      <c r="P29" s="680">
        <f>P21</f>
        <v>2400</v>
      </c>
    </row>
    <row r="30" spans="3:16" ht="16.5" customHeight="1" x14ac:dyDescent="0.25">
      <c r="C30" s="19"/>
      <c r="D30" s="270"/>
      <c r="E30" s="13"/>
      <c r="F30" s="13" t="s">
        <v>548</v>
      </c>
      <c r="G30" s="21"/>
      <c r="H30" s="21"/>
      <c r="I30" s="13"/>
      <c r="J30" s="13"/>
      <c r="K30" s="24"/>
      <c r="L30" s="22"/>
      <c r="M30" s="30">
        <f>SUM(L29)</f>
        <v>2400</v>
      </c>
    </row>
    <row r="31" spans="3:16" ht="16.5" customHeight="1" x14ac:dyDescent="0.25">
      <c r="C31" s="19"/>
      <c r="D31" s="270"/>
      <c r="E31" s="250" t="s">
        <v>629</v>
      </c>
      <c r="F31" s="21"/>
      <c r="G31" s="21"/>
      <c r="H31" s="21"/>
      <c r="I31" s="13"/>
      <c r="J31" s="13"/>
      <c r="K31" s="24"/>
      <c r="L31" s="22"/>
      <c r="M31" s="30"/>
    </row>
    <row r="32" spans="3:16" ht="16.5" customHeight="1" x14ac:dyDescent="0.25">
      <c r="C32" s="19"/>
      <c r="D32" s="270"/>
      <c r="E32" s="13"/>
      <c r="F32" s="21"/>
      <c r="G32" s="21"/>
      <c r="H32" s="21"/>
      <c r="I32" s="13"/>
      <c r="J32" s="13"/>
      <c r="K32" s="24"/>
      <c r="L32" s="22"/>
      <c r="M32" s="30"/>
    </row>
    <row r="33" spans="3:16" ht="16.5" customHeight="1" x14ac:dyDescent="0.25">
      <c r="C33" s="19"/>
      <c r="D33" s="270">
        <v>23</v>
      </c>
      <c r="E33" s="13" t="s">
        <v>538</v>
      </c>
      <c r="F33" s="21"/>
      <c r="G33" s="21"/>
      <c r="H33" s="21"/>
      <c r="I33" s="13"/>
      <c r="J33" s="13"/>
      <c r="K33" s="24"/>
      <c r="L33" s="22">
        <f>P33</f>
        <v>20000</v>
      </c>
      <c r="M33" s="30"/>
      <c r="P33" s="680">
        <v>20000</v>
      </c>
    </row>
    <row r="34" spans="3:16" ht="16.5" customHeight="1" x14ac:dyDescent="0.25">
      <c r="C34" s="19"/>
      <c r="D34" s="270"/>
      <c r="E34" s="13"/>
      <c r="F34" s="13" t="s">
        <v>567</v>
      </c>
      <c r="G34" s="21"/>
      <c r="H34" s="21"/>
      <c r="I34" s="13"/>
      <c r="J34" s="13"/>
      <c r="K34" s="24"/>
      <c r="L34" s="22"/>
      <c r="M34" s="30">
        <f>SUM(L33)</f>
        <v>20000</v>
      </c>
    </row>
    <row r="35" spans="3:16" ht="16.5" customHeight="1" x14ac:dyDescent="0.25">
      <c r="C35" s="19"/>
      <c r="D35" s="270"/>
      <c r="E35" s="250" t="s">
        <v>599</v>
      </c>
      <c r="F35" s="21"/>
      <c r="G35" s="21"/>
      <c r="H35" s="21"/>
      <c r="I35" s="13"/>
      <c r="J35" s="13"/>
      <c r="K35" s="24"/>
      <c r="L35" s="22"/>
      <c r="M35" s="30"/>
    </row>
    <row r="36" spans="3:16" ht="16.5" customHeight="1" x14ac:dyDescent="0.25">
      <c r="C36" s="19"/>
      <c r="D36" s="270"/>
      <c r="E36" s="13"/>
      <c r="F36" s="21"/>
      <c r="G36" s="21"/>
      <c r="H36" s="21"/>
      <c r="I36" s="13"/>
      <c r="J36" s="13"/>
      <c r="K36" s="24"/>
      <c r="L36" s="22"/>
      <c r="M36" s="30"/>
    </row>
    <row r="37" spans="3:16" ht="16.5" customHeight="1" x14ac:dyDescent="0.25">
      <c r="C37" s="19"/>
      <c r="D37" s="270">
        <v>28</v>
      </c>
      <c r="E37" s="13" t="s">
        <v>538</v>
      </c>
      <c r="F37" s="21"/>
      <c r="G37" s="21"/>
      <c r="H37" s="21"/>
      <c r="I37" s="13"/>
      <c r="J37" s="13"/>
      <c r="K37" s="24"/>
      <c r="L37" s="22">
        <f>P37</f>
        <v>35000</v>
      </c>
      <c r="M37" s="30"/>
      <c r="P37" s="680">
        <v>35000</v>
      </c>
    </row>
    <row r="38" spans="3:16" ht="16.5" customHeight="1" x14ac:dyDescent="0.25">
      <c r="C38" s="19"/>
      <c r="D38" s="270"/>
      <c r="E38" s="13"/>
      <c r="F38" s="13" t="s">
        <v>554</v>
      </c>
      <c r="G38" s="21"/>
      <c r="H38" s="21"/>
      <c r="I38" s="13"/>
      <c r="J38" s="13"/>
      <c r="K38" s="24"/>
      <c r="L38" s="22"/>
      <c r="M38" s="30">
        <f>SUM(L37)</f>
        <v>35000</v>
      </c>
    </row>
    <row r="39" spans="3:16" ht="16.5" customHeight="1" x14ac:dyDescent="0.25">
      <c r="C39" s="19"/>
      <c r="D39" s="270"/>
      <c r="E39" s="250" t="s">
        <v>585</v>
      </c>
      <c r="F39" s="21"/>
      <c r="G39" s="21"/>
      <c r="H39" s="21"/>
      <c r="I39" s="13"/>
      <c r="J39" s="13"/>
      <c r="K39" s="24"/>
      <c r="L39" s="22"/>
      <c r="M39" s="30"/>
    </row>
    <row r="40" spans="3:16" ht="16.5" customHeight="1" x14ac:dyDescent="0.25">
      <c r="C40" s="19"/>
      <c r="D40" s="270"/>
      <c r="E40" s="13"/>
      <c r="F40" s="21"/>
      <c r="G40" s="21"/>
      <c r="H40" s="21"/>
      <c r="I40" s="13"/>
      <c r="J40" s="13"/>
      <c r="K40" s="24"/>
      <c r="L40" s="22"/>
      <c r="M40" s="30"/>
    </row>
    <row r="41" spans="3:16" ht="16.5" customHeight="1" x14ac:dyDescent="0.25">
      <c r="C41" s="19"/>
      <c r="D41" s="270">
        <v>30</v>
      </c>
      <c r="E41" s="13" t="s">
        <v>571</v>
      </c>
      <c r="F41" s="21"/>
      <c r="G41" s="21"/>
      <c r="H41" s="21"/>
      <c r="I41" s="13"/>
      <c r="J41" s="13"/>
      <c r="K41" s="24"/>
      <c r="L41" s="22">
        <f>P41</f>
        <v>3250</v>
      </c>
      <c r="M41" s="30"/>
      <c r="P41" s="680">
        <v>3250</v>
      </c>
    </row>
    <row r="42" spans="3:16" ht="16.5" customHeight="1" x14ac:dyDescent="0.25">
      <c r="C42" s="19"/>
      <c r="D42" s="270"/>
      <c r="E42" s="13"/>
      <c r="F42" s="13" t="s">
        <v>538</v>
      </c>
      <c r="G42" s="21"/>
      <c r="H42" s="21"/>
      <c r="I42" s="13"/>
      <c r="J42" s="13"/>
      <c r="K42" s="24"/>
      <c r="L42" s="22"/>
      <c r="M42" s="30">
        <f>SUM(L41)</f>
        <v>3250</v>
      </c>
    </row>
    <row r="43" spans="3:16" ht="16.5" customHeight="1" x14ac:dyDescent="0.25">
      <c r="C43" s="19"/>
      <c r="D43" s="270"/>
      <c r="E43" s="250" t="s">
        <v>335</v>
      </c>
      <c r="F43" s="21"/>
      <c r="G43" s="21"/>
      <c r="H43" s="21"/>
      <c r="I43" s="13"/>
      <c r="J43" s="13"/>
      <c r="K43" s="24"/>
      <c r="L43" s="22"/>
      <c r="M43" s="30"/>
    </row>
    <row r="44" spans="3:16" ht="15" customHeight="1" x14ac:dyDescent="0.25"/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scale="89"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1" right="0.7" top="0.85" bottom="0.8" header="0.5" footer="0.35"/>
      <printOptions horizontalCentered="1"/>
      <pageSetup scale="88"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85" showPageBreaks="1" printArea="1" showRuler="0" topLeftCell="A7">
      <selection activeCell="B3" sqref="B3:L3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 topLeftCell="A7">
      <selection activeCell="B3" sqref="B3:L3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88"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1" right="0.7" top="0.85" bottom="0.8" header="0.5" footer="0.35"/>
      <printOptions horizontalCentered="1"/>
      <pageSetup scale="89"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1" right="0.7" top="0.85" bottom="0.8" header="0.5" footer="0.35"/>
      <printOptions horizontalCentered="1"/>
      <pageSetup scale="90"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C3:M3"/>
    <mergeCell ref="E4:K4"/>
    <mergeCell ref="C4:D4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="70" zoomScaleNormal="70" workbookViewId="0"/>
  </sheetViews>
  <sheetFormatPr defaultRowHeight="12.75" x14ac:dyDescent="0.2"/>
  <cols>
    <col min="1" max="1" width="1.42578125" style="2" customWidth="1"/>
    <col min="2" max="2" width="4.42578125" style="2" customWidth="1"/>
    <col min="3" max="3" width="4.28515625" style="2" customWidth="1"/>
    <col min="4" max="4" width="6" style="2" customWidth="1"/>
    <col min="5" max="5" width="9.140625" style="2"/>
    <col min="6" max="6" width="8.7109375" style="2" customWidth="1"/>
    <col min="7" max="7" width="12.28515625" style="2" customWidth="1"/>
    <col min="8" max="8" width="8.140625" style="2" customWidth="1"/>
    <col min="9" max="9" width="9.5703125" style="2" customWidth="1"/>
    <col min="10" max="10" width="1.5703125" style="2" customWidth="1"/>
    <col min="11" max="11" width="24" style="2" customWidth="1"/>
    <col min="12" max="16384" width="9.140625" style="2"/>
  </cols>
  <sheetData>
    <row r="1" spans="1:8" ht="28.5" customHeight="1" x14ac:dyDescent="0.25">
      <c r="A1" s="155"/>
      <c r="B1" s="155"/>
      <c r="C1" s="155"/>
    </row>
    <row r="2" spans="1:8" ht="18" customHeight="1" x14ac:dyDescent="0.25">
      <c r="B2" s="249" t="s">
        <v>483</v>
      </c>
      <c r="C2" s="1" t="s">
        <v>290</v>
      </c>
      <c r="D2" s="1"/>
      <c r="E2" s="1"/>
      <c r="F2" s="155"/>
      <c r="G2" s="155"/>
      <c r="H2" s="155"/>
    </row>
    <row r="3" spans="1:8" ht="14.1" customHeight="1" x14ac:dyDescent="0.25">
      <c r="C3" s="1" t="s">
        <v>200</v>
      </c>
      <c r="D3" s="1"/>
      <c r="E3" s="1"/>
      <c r="F3" s="155"/>
      <c r="G3" s="155"/>
      <c r="H3" s="155"/>
    </row>
    <row r="4" spans="1:8" ht="14.1" customHeight="1" x14ac:dyDescent="0.25">
      <c r="C4" s="1" t="s">
        <v>201</v>
      </c>
      <c r="D4" s="1"/>
      <c r="E4" s="1"/>
      <c r="F4" s="155"/>
      <c r="G4" s="155"/>
      <c r="H4" s="155"/>
    </row>
    <row r="5" spans="1:8" ht="8.1" customHeight="1" x14ac:dyDescent="0.25">
      <c r="B5" s="1"/>
      <c r="C5" s="1"/>
      <c r="D5" s="1"/>
      <c r="E5" s="1"/>
      <c r="F5" s="155"/>
      <c r="G5" s="155"/>
      <c r="H5" s="155"/>
    </row>
    <row r="6" spans="1:8" ht="14.1" customHeight="1" x14ac:dyDescent="0.25">
      <c r="B6" s="249" t="s">
        <v>484</v>
      </c>
      <c r="C6" s="1" t="s">
        <v>408</v>
      </c>
      <c r="D6" s="1"/>
      <c r="E6" s="1"/>
      <c r="F6" s="155"/>
      <c r="G6" s="155"/>
      <c r="H6" s="155"/>
    </row>
    <row r="7" spans="1:8" ht="14.1" customHeight="1" x14ac:dyDescent="0.25">
      <c r="C7" s="1" t="s">
        <v>409</v>
      </c>
      <c r="D7" s="1"/>
      <c r="E7" s="1"/>
      <c r="F7" s="155"/>
      <c r="G7" s="155"/>
      <c r="H7" s="155"/>
    </row>
    <row r="8" spans="1:8" ht="14.1" customHeight="1" x14ac:dyDescent="0.25">
      <c r="C8" s="1" t="s">
        <v>202</v>
      </c>
      <c r="D8" s="1"/>
      <c r="E8" s="1"/>
      <c r="F8" s="155"/>
      <c r="G8" s="155"/>
      <c r="H8" s="155"/>
    </row>
    <row r="9" spans="1:8" ht="14.1" customHeight="1" x14ac:dyDescent="0.25">
      <c r="C9" s="1" t="s">
        <v>410</v>
      </c>
      <c r="D9" s="1"/>
      <c r="E9" s="1"/>
      <c r="F9" s="155"/>
      <c r="G9" s="155"/>
      <c r="H9" s="155"/>
    </row>
    <row r="10" spans="1:8" ht="14.1" customHeight="1" x14ac:dyDescent="0.25">
      <c r="C10" s="1" t="s">
        <v>203</v>
      </c>
      <c r="D10" s="1"/>
      <c r="E10" s="1"/>
      <c r="F10" s="155"/>
      <c r="G10" s="155"/>
      <c r="H10" s="155"/>
    </row>
    <row r="11" spans="1:8" ht="8.1" customHeight="1" x14ac:dyDescent="0.25">
      <c r="B11" s="1"/>
      <c r="C11" s="1"/>
      <c r="D11" s="1"/>
      <c r="E11" s="1"/>
      <c r="F11" s="155"/>
      <c r="G11" s="155"/>
      <c r="H11" s="155"/>
    </row>
    <row r="12" spans="1:8" ht="14.1" customHeight="1" x14ac:dyDescent="0.25">
      <c r="B12" s="249" t="s">
        <v>485</v>
      </c>
      <c r="C12" s="1" t="s">
        <v>204</v>
      </c>
      <c r="D12" s="1"/>
      <c r="E12" s="1"/>
      <c r="F12" s="155"/>
      <c r="G12" s="155"/>
      <c r="H12" s="155"/>
    </row>
    <row r="13" spans="1:8" ht="14.1" customHeight="1" x14ac:dyDescent="0.25">
      <c r="C13" s="1" t="s">
        <v>205</v>
      </c>
      <c r="D13" s="1"/>
      <c r="E13" s="1"/>
      <c r="F13" s="155"/>
      <c r="G13" s="155"/>
      <c r="H13" s="155"/>
    </row>
    <row r="14" spans="1:8" ht="14.1" customHeight="1" x14ac:dyDescent="0.25">
      <c r="C14" s="1" t="s">
        <v>206</v>
      </c>
      <c r="D14" s="1"/>
      <c r="E14" s="1"/>
      <c r="F14" s="155"/>
      <c r="G14" s="155"/>
      <c r="H14" s="155"/>
    </row>
    <row r="15" spans="1:8" ht="14.1" customHeight="1" x14ac:dyDescent="0.25">
      <c r="C15" s="1" t="s">
        <v>207</v>
      </c>
      <c r="D15" s="1"/>
      <c r="E15" s="1"/>
      <c r="F15" s="155"/>
      <c r="G15" s="155"/>
      <c r="H15" s="155"/>
    </row>
    <row r="16" spans="1:8" ht="8.1" customHeight="1" x14ac:dyDescent="0.25">
      <c r="B16" s="1"/>
      <c r="C16" s="1"/>
      <c r="D16" s="1"/>
      <c r="E16" s="1"/>
      <c r="F16" s="155"/>
      <c r="G16" s="155"/>
      <c r="H16" s="155"/>
    </row>
    <row r="17" spans="2:8" ht="14.1" customHeight="1" x14ac:dyDescent="0.25">
      <c r="B17" s="249" t="s">
        <v>486</v>
      </c>
      <c r="C17" s="1" t="s">
        <v>470</v>
      </c>
      <c r="D17" s="1"/>
      <c r="E17" s="1"/>
      <c r="F17" s="155"/>
      <c r="G17" s="155"/>
      <c r="H17" s="155"/>
    </row>
    <row r="18" spans="2:8" ht="14.1" customHeight="1" x14ac:dyDescent="0.25">
      <c r="C18" s="1" t="s">
        <v>471</v>
      </c>
      <c r="D18" s="1" t="s">
        <v>487</v>
      </c>
      <c r="E18" s="1"/>
      <c r="F18" s="155"/>
      <c r="G18" s="155"/>
      <c r="H18" s="155"/>
    </row>
    <row r="19" spans="2:8" ht="14.1" customHeight="1" x14ac:dyDescent="0.25">
      <c r="C19" s="1" t="s">
        <v>472</v>
      </c>
      <c r="D19" s="1" t="s">
        <v>208</v>
      </c>
      <c r="E19" s="1"/>
      <c r="F19" s="155"/>
      <c r="G19" s="155"/>
      <c r="H19" s="155"/>
    </row>
    <row r="20" spans="2:8" ht="14.1" customHeight="1" x14ac:dyDescent="0.25">
      <c r="C20" s="1" t="s">
        <v>474</v>
      </c>
      <c r="D20" s="1" t="s">
        <v>209</v>
      </c>
      <c r="E20" s="1"/>
      <c r="F20" s="155"/>
      <c r="G20" s="155"/>
      <c r="H20" s="155"/>
    </row>
    <row r="21" spans="2:8" ht="14.1" customHeight="1" x14ac:dyDescent="0.25">
      <c r="C21" s="1" t="s">
        <v>473</v>
      </c>
      <c r="D21" s="1" t="s">
        <v>210</v>
      </c>
      <c r="E21" s="1"/>
      <c r="F21" s="155"/>
      <c r="G21" s="155"/>
      <c r="H21" s="155"/>
    </row>
    <row r="22" spans="2:8" ht="14.1" customHeight="1" x14ac:dyDescent="0.25">
      <c r="C22" s="1" t="s">
        <v>475</v>
      </c>
      <c r="D22" s="1" t="s">
        <v>488</v>
      </c>
      <c r="E22" s="1"/>
      <c r="F22" s="155"/>
      <c r="G22" s="155"/>
      <c r="H22" s="155"/>
    </row>
    <row r="23" spans="2:8" ht="14.1" customHeight="1" x14ac:dyDescent="0.25">
      <c r="C23" s="1" t="s">
        <v>476</v>
      </c>
      <c r="D23" s="1" t="s">
        <v>489</v>
      </c>
      <c r="E23" s="1"/>
      <c r="F23" s="155"/>
      <c r="G23" s="155"/>
      <c r="H23" s="155"/>
    </row>
    <row r="24" spans="2:8" ht="14.1" customHeight="1" x14ac:dyDescent="0.25">
      <c r="C24" s="1" t="s">
        <v>477</v>
      </c>
      <c r="D24" s="1" t="s">
        <v>490</v>
      </c>
      <c r="E24" s="1"/>
      <c r="F24" s="155"/>
      <c r="G24" s="155"/>
      <c r="H24" s="155"/>
    </row>
    <row r="25" spans="2:8" ht="14.1" customHeight="1" x14ac:dyDescent="0.25">
      <c r="C25" s="1" t="s">
        <v>478</v>
      </c>
      <c r="D25" s="1" t="s">
        <v>491</v>
      </c>
      <c r="E25" s="1"/>
      <c r="F25" s="155"/>
      <c r="G25" s="155"/>
      <c r="H25" s="155"/>
    </row>
    <row r="26" spans="2:8" ht="8.1" customHeight="1" x14ac:dyDescent="0.25">
      <c r="D26" s="1"/>
      <c r="E26" s="1"/>
      <c r="F26" s="155"/>
      <c r="G26" s="155"/>
      <c r="H26" s="155"/>
    </row>
    <row r="27" spans="2:8" ht="14.1" customHeight="1" x14ac:dyDescent="0.25">
      <c r="B27" s="249" t="s">
        <v>492</v>
      </c>
      <c r="C27" s="1" t="s">
        <v>211</v>
      </c>
      <c r="D27" s="1"/>
      <c r="E27" s="1"/>
      <c r="F27" s="155"/>
      <c r="G27" s="155"/>
      <c r="H27" s="155"/>
    </row>
    <row r="28" spans="2:8" ht="14.1" customHeight="1" x14ac:dyDescent="0.25">
      <c r="B28" s="1"/>
      <c r="C28" s="1" t="s">
        <v>709</v>
      </c>
      <c r="E28" s="1"/>
      <c r="F28" s="155"/>
      <c r="G28" s="155"/>
      <c r="H28" s="155"/>
    </row>
    <row r="29" spans="2:8" ht="14.1" customHeight="1" x14ac:dyDescent="0.25">
      <c r="B29" s="1"/>
      <c r="C29" s="1" t="s">
        <v>710</v>
      </c>
      <c r="E29" s="1"/>
      <c r="F29" s="155"/>
      <c r="G29" s="155"/>
      <c r="H29" s="155"/>
    </row>
    <row r="30" spans="2:8" ht="8.1" customHeight="1" x14ac:dyDescent="0.25">
      <c r="B30" s="1"/>
      <c r="C30" s="1"/>
      <c r="E30" s="1"/>
      <c r="F30" s="155"/>
      <c r="G30" s="155"/>
      <c r="H30" s="155"/>
    </row>
    <row r="31" spans="2:8" ht="14.1" customHeight="1" x14ac:dyDescent="0.25">
      <c r="B31" s="249" t="s">
        <v>493</v>
      </c>
      <c r="C31" s="1" t="s">
        <v>950</v>
      </c>
      <c r="E31" s="1"/>
      <c r="F31" s="155"/>
      <c r="G31" s="155"/>
      <c r="H31" s="155"/>
    </row>
    <row r="32" spans="2:8" ht="14.1" customHeight="1" x14ac:dyDescent="0.25">
      <c r="B32" s="1"/>
      <c r="C32" s="1" t="s">
        <v>993</v>
      </c>
      <c r="E32" s="1"/>
      <c r="F32" s="155"/>
      <c r="G32" s="155"/>
      <c r="H32" s="155"/>
    </row>
    <row r="33" spans="2:8" ht="14.1" customHeight="1" x14ac:dyDescent="0.25">
      <c r="B33" s="1"/>
      <c r="C33" s="1" t="s">
        <v>992</v>
      </c>
      <c r="E33" s="1"/>
      <c r="F33" s="155"/>
      <c r="G33" s="155"/>
      <c r="H33" s="155"/>
    </row>
    <row r="34" spans="2:8" ht="14.1" customHeight="1" x14ac:dyDescent="0.25">
      <c r="C34" s="1" t="s">
        <v>996</v>
      </c>
      <c r="E34" s="1"/>
      <c r="F34" s="155"/>
      <c r="G34" s="155"/>
      <c r="H34" s="155"/>
    </row>
    <row r="35" spans="2:8" ht="14.1" customHeight="1" x14ac:dyDescent="0.25">
      <c r="C35" s="1" t="s">
        <v>995</v>
      </c>
      <c r="E35" s="1"/>
      <c r="F35" s="155"/>
      <c r="G35" s="155"/>
      <c r="H35" s="155"/>
    </row>
    <row r="36" spans="2:8" ht="14.1" customHeight="1" x14ac:dyDescent="0.25">
      <c r="B36" s="1"/>
      <c r="C36" s="1" t="s">
        <v>994</v>
      </c>
      <c r="E36" s="1"/>
      <c r="F36" s="155"/>
      <c r="G36" s="155"/>
      <c r="H36" s="155"/>
    </row>
    <row r="37" spans="2:8" ht="14.1" customHeight="1" x14ac:dyDescent="0.25">
      <c r="B37" s="1"/>
      <c r="C37" s="1" t="s">
        <v>991</v>
      </c>
      <c r="E37" s="1"/>
      <c r="F37" s="155"/>
      <c r="G37" s="155"/>
      <c r="H37" s="155"/>
    </row>
    <row r="38" spans="2:8" ht="8.1" customHeight="1" x14ac:dyDescent="0.25">
      <c r="B38" s="1"/>
      <c r="C38" s="1"/>
      <c r="E38" s="1"/>
      <c r="F38" s="155"/>
      <c r="G38" s="155"/>
      <c r="H38" s="155"/>
    </row>
    <row r="39" spans="2:8" ht="14.1" customHeight="1" x14ac:dyDescent="0.25">
      <c r="B39" s="249" t="s">
        <v>494</v>
      </c>
      <c r="C39" s="1" t="s">
        <v>229</v>
      </c>
      <c r="E39" s="1"/>
      <c r="F39" s="155"/>
      <c r="G39" s="155"/>
      <c r="H39" s="155"/>
    </row>
    <row r="40" spans="2:8" ht="14.1" customHeight="1" x14ac:dyDescent="0.25">
      <c r="B40" s="1"/>
      <c r="C40" s="1" t="s">
        <v>230</v>
      </c>
      <c r="E40" s="1"/>
      <c r="F40" s="155"/>
      <c r="G40" s="155"/>
      <c r="H40" s="155"/>
    </row>
    <row r="41" spans="2:8" ht="14.1" customHeight="1" x14ac:dyDescent="0.25">
      <c r="B41" s="1"/>
      <c r="C41" s="1" t="s">
        <v>231</v>
      </c>
      <c r="E41" s="1"/>
      <c r="F41" s="155"/>
      <c r="G41" s="155"/>
      <c r="H41" s="155"/>
    </row>
    <row r="42" spans="2:8" ht="8.1" customHeight="1" x14ac:dyDescent="0.25">
      <c r="C42" s="155"/>
      <c r="E42" s="1"/>
      <c r="F42" s="155"/>
      <c r="G42" s="155"/>
      <c r="H42" s="155"/>
    </row>
    <row r="43" spans="2:8" ht="14.1" customHeight="1" x14ac:dyDescent="0.25">
      <c r="B43" s="249" t="s">
        <v>495</v>
      </c>
      <c r="C43" s="1" t="s">
        <v>232</v>
      </c>
      <c r="E43" s="1"/>
      <c r="F43" s="155"/>
      <c r="G43" s="155"/>
      <c r="H43" s="155"/>
    </row>
    <row r="44" spans="2:8" ht="14.1" customHeight="1" x14ac:dyDescent="0.25">
      <c r="B44" s="1"/>
      <c r="C44" s="1" t="s">
        <v>233</v>
      </c>
      <c r="E44" s="1"/>
      <c r="F44" s="155"/>
      <c r="G44" s="155"/>
      <c r="H44" s="155"/>
    </row>
    <row r="45" spans="2:8" ht="14.1" customHeight="1" x14ac:dyDescent="0.25">
      <c r="B45" s="1"/>
      <c r="C45" s="1" t="s">
        <v>234</v>
      </c>
      <c r="E45" s="1"/>
      <c r="F45" s="155"/>
      <c r="G45" s="155"/>
      <c r="H45" s="155"/>
    </row>
    <row r="46" spans="2:8" ht="14.1" customHeight="1" x14ac:dyDescent="0.25">
      <c r="B46" s="1"/>
      <c r="C46" s="1" t="s">
        <v>235</v>
      </c>
      <c r="E46" s="155"/>
      <c r="F46" s="155"/>
      <c r="G46" s="155"/>
      <c r="H46" s="155"/>
    </row>
    <row r="47" spans="2:8" ht="14.1" customHeight="1" x14ac:dyDescent="0.25">
      <c r="B47" s="1"/>
      <c r="C47" s="1" t="s">
        <v>236</v>
      </c>
      <c r="E47" s="155"/>
      <c r="F47" s="155"/>
      <c r="G47" s="155"/>
      <c r="H47" s="155"/>
    </row>
    <row r="48" spans="2:8" ht="14.1" customHeight="1" x14ac:dyDescent="0.25">
      <c r="B48" s="1"/>
      <c r="C48" s="1" t="s">
        <v>237</v>
      </c>
      <c r="E48" s="155"/>
      <c r="F48" s="155"/>
      <c r="G48" s="155"/>
      <c r="H48" s="155"/>
    </row>
    <row r="49" spans="2:8" ht="14.1" customHeight="1" x14ac:dyDescent="0.25">
      <c r="B49" s="1"/>
      <c r="C49" s="1" t="s">
        <v>238</v>
      </c>
      <c r="E49" s="155"/>
      <c r="F49" s="155"/>
      <c r="G49" s="155"/>
      <c r="H49" s="155"/>
    </row>
    <row r="50" spans="2:8" ht="14.1" customHeight="1" x14ac:dyDescent="0.25">
      <c r="B50" s="1"/>
      <c r="C50" s="1" t="s">
        <v>239</v>
      </c>
      <c r="E50" s="155"/>
      <c r="F50" s="155"/>
      <c r="G50" s="155"/>
      <c r="H50" s="155"/>
    </row>
    <row r="51" spans="2:8" ht="14.1" customHeight="1" x14ac:dyDescent="0.25">
      <c r="B51" s="1"/>
      <c r="C51" s="1" t="s">
        <v>240</v>
      </c>
      <c r="E51" s="155"/>
      <c r="F51" s="155"/>
      <c r="G51" s="155"/>
      <c r="H51" s="155"/>
    </row>
    <row r="52" spans="2:8" ht="8.1" customHeight="1" x14ac:dyDescent="0.2"/>
    <row r="53" spans="2:8" ht="14.1" customHeight="1" x14ac:dyDescent="0.25">
      <c r="B53" s="249" t="s">
        <v>496</v>
      </c>
      <c r="C53" s="1" t="s">
        <v>241</v>
      </c>
    </row>
    <row r="54" spans="2:8" ht="14.1" customHeight="1" x14ac:dyDescent="0.2">
      <c r="B54" s="1"/>
      <c r="C54" s="1" t="s">
        <v>242</v>
      </c>
    </row>
    <row r="55" spans="2:8" ht="14.1" customHeight="1" x14ac:dyDescent="0.2">
      <c r="B55" s="1"/>
      <c r="C55" s="1" t="s">
        <v>243</v>
      </c>
    </row>
    <row r="56" spans="2:8" ht="14.1" customHeight="1" x14ac:dyDescent="0.2"/>
    <row r="57" spans="2:8" ht="14.1" customHeight="1" x14ac:dyDescent="0.2"/>
    <row r="58" spans="2:8" ht="14.1" customHeight="1" x14ac:dyDescent="0.2"/>
    <row r="59" spans="2:8" ht="14.1" customHeight="1" x14ac:dyDescent="0.2"/>
    <row r="60" spans="2:8" ht="14.1" customHeight="1" x14ac:dyDescent="0.2"/>
    <row r="61" spans="2:8" ht="14.1" customHeight="1" x14ac:dyDescent="0.2"/>
    <row r="62" spans="2:8" ht="14.1" customHeight="1" x14ac:dyDescent="0.2"/>
    <row r="63" spans="2:8" ht="14.1" customHeight="1" x14ac:dyDescent="0.2"/>
    <row r="64" spans="2:8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scale="96"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pageMargins left="1" right="0.7" top="0.85" bottom="0.8" header="0.5" footer="0.35"/>
      <printOptions horizontalCentered="1"/>
      <pageSetup scale="95"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115" showPageBreaks="1" printArea="1" showRuler="0" topLeftCell="A53">
      <selection activeCell="F38" sqref="F38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115" showPageBreaks="1" printArea="1" topLeftCell="A26">
      <selection activeCell="B42" sqref="B42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95"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1" right="0.7" top="0.85" bottom="0.8" header="0.5" footer="0.35"/>
      <printOptions horizontalCentered="1"/>
      <pageSetup scale="96"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1" right="0.7" top="0.85" bottom="0.8" header="0.5" footer="0.35"/>
      <printOptions horizontalCentered="1"/>
      <pageSetup scale="95"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6"/>
  <sheetViews>
    <sheetView zoomScale="70" zoomScaleNormal="70" workbookViewId="0">
      <selection activeCell="D1" sqref="D1"/>
    </sheetView>
  </sheetViews>
  <sheetFormatPr defaultRowHeight="15.75" x14ac:dyDescent="0.25"/>
  <cols>
    <col min="1" max="1" width="1.7109375" style="6" customWidth="1"/>
    <col min="2" max="2" width="4.7109375" style="6" customWidth="1"/>
    <col min="3" max="3" width="6.5703125" style="6" customWidth="1"/>
    <col min="4" max="4" width="3.5703125" style="6" customWidth="1"/>
    <col min="5" max="5" width="2.140625" style="6" customWidth="1"/>
    <col min="6" max="6" width="9.140625" style="6"/>
    <col min="7" max="7" width="2.42578125" style="6" customWidth="1"/>
    <col min="8" max="8" width="9.140625" style="6"/>
    <col min="9" max="10" width="3.7109375" style="6" customWidth="1"/>
    <col min="11" max="11" width="19" style="6" customWidth="1"/>
    <col min="12" max="13" width="12.7109375" style="6" customWidth="1"/>
    <col min="14" max="14" width="9.140625" style="6"/>
    <col min="15" max="15" width="2.7109375" style="6" customWidth="1"/>
    <col min="16" max="16" width="0" style="677" hidden="1" customWidth="1"/>
    <col min="17" max="17" width="2.7109375" style="677" hidden="1" customWidth="1"/>
    <col min="18" max="18" width="9.140625" style="338"/>
    <col min="19" max="19" width="2.7109375" style="338" customWidth="1"/>
    <col min="20" max="20" width="9.140625" style="338"/>
    <col min="21" max="21" width="2.7109375" style="338" customWidth="1"/>
    <col min="22" max="22" width="9.140625" style="6"/>
    <col min="23" max="23" width="2.7109375" style="6" customWidth="1"/>
    <col min="24" max="24" width="9.140625" style="6"/>
    <col min="25" max="25" width="2.7109375" style="6" customWidth="1"/>
    <col min="26" max="26" width="9.140625" style="6"/>
    <col min="27" max="27" width="2.7109375" style="6" customWidth="1"/>
    <col min="28" max="28" width="9.140625" style="6"/>
    <col min="29" max="29" width="2.7109375" style="6" customWidth="1"/>
    <col min="30" max="16384" width="9.140625" style="6"/>
  </cols>
  <sheetData>
    <row r="1" spans="2:25" ht="28.5" customHeight="1" x14ac:dyDescent="0.25"/>
    <row r="2" spans="2:25" ht="18" customHeight="1" x14ac:dyDescent="0.25">
      <c r="B2" s="6" t="s">
        <v>827</v>
      </c>
    </row>
    <row r="3" spans="2:25" ht="18" customHeight="1" thickBot="1" x14ac:dyDescent="0.3">
      <c r="B3" s="7" t="s">
        <v>539</v>
      </c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  <c r="T3" s="505"/>
      <c r="U3" s="505"/>
      <c r="V3" s="11"/>
      <c r="W3" s="11"/>
      <c r="X3" s="11"/>
      <c r="Y3" s="11"/>
    </row>
    <row r="4" spans="2:25" ht="21.95" customHeight="1" thickTop="1" thickBot="1" x14ac:dyDescent="0.3">
      <c r="C4" s="561" t="s">
        <v>562</v>
      </c>
      <c r="D4" s="562"/>
      <c r="E4" s="559" t="s">
        <v>497</v>
      </c>
      <c r="F4" s="559"/>
      <c r="G4" s="559"/>
      <c r="H4" s="559"/>
      <c r="I4" s="559"/>
      <c r="J4" s="559"/>
      <c r="K4" s="560"/>
      <c r="L4" s="31" t="s">
        <v>545</v>
      </c>
      <c r="M4" s="32" t="s">
        <v>543</v>
      </c>
      <c r="T4" s="505"/>
      <c r="U4" s="515"/>
      <c r="V4" s="15"/>
      <c r="W4" s="15"/>
      <c r="X4" s="11"/>
      <c r="Y4" s="11"/>
    </row>
    <row r="5" spans="2:25" ht="17.100000000000001" customHeight="1" thickTop="1" x14ac:dyDescent="0.25">
      <c r="C5" s="53" t="s">
        <v>101</v>
      </c>
      <c r="D5" s="265">
        <v>1</v>
      </c>
      <c r="E5" s="25" t="s">
        <v>538</v>
      </c>
      <c r="F5" s="25"/>
      <c r="G5" s="25"/>
      <c r="H5" s="25"/>
      <c r="I5" s="17"/>
      <c r="J5" s="17"/>
      <c r="K5" s="23"/>
      <c r="L5" s="57">
        <f>P5</f>
        <v>25000</v>
      </c>
      <c r="M5" s="18"/>
      <c r="P5" s="680">
        <v>25000</v>
      </c>
      <c r="Q5" s="682" t="s">
        <v>1061</v>
      </c>
      <c r="T5" s="505"/>
      <c r="U5" s="505"/>
      <c r="V5" s="11"/>
      <c r="W5" s="11"/>
      <c r="Y5" s="11"/>
    </row>
    <row r="6" spans="2:25" ht="17.100000000000001" customHeight="1" x14ac:dyDescent="0.25">
      <c r="C6" s="194"/>
      <c r="D6" s="260"/>
      <c r="E6" s="94"/>
      <c r="F6" s="94" t="s">
        <v>554</v>
      </c>
      <c r="G6" s="94"/>
      <c r="H6" s="94"/>
      <c r="I6" s="12"/>
      <c r="J6" s="12"/>
      <c r="K6" s="56"/>
      <c r="L6" s="57"/>
      <c r="M6" s="30">
        <f>SUM(L5)</f>
        <v>25000</v>
      </c>
      <c r="T6" s="505"/>
      <c r="U6" s="505"/>
      <c r="V6" s="11"/>
      <c r="W6" s="11"/>
      <c r="Y6" s="11"/>
    </row>
    <row r="7" spans="2:25" ht="17.100000000000001" customHeight="1" x14ac:dyDescent="0.25">
      <c r="C7" s="194"/>
      <c r="D7" s="260"/>
      <c r="E7" s="278" t="s">
        <v>658</v>
      </c>
      <c r="F7" s="94"/>
      <c r="G7" s="94"/>
      <c r="H7" s="94"/>
      <c r="I7" s="12"/>
      <c r="J7" s="12"/>
      <c r="K7" s="56"/>
      <c r="L7" s="57"/>
      <c r="M7" s="57"/>
      <c r="T7" s="505"/>
      <c r="U7" s="505"/>
      <c r="V7" s="11"/>
      <c r="W7" s="11"/>
      <c r="Y7" s="11"/>
    </row>
    <row r="8" spans="2:25" ht="17.100000000000001" customHeight="1" x14ac:dyDescent="0.25">
      <c r="C8" s="194"/>
      <c r="D8" s="260"/>
      <c r="E8" s="94"/>
      <c r="F8" s="94"/>
      <c r="G8" s="94"/>
      <c r="H8" s="94"/>
      <c r="I8" s="12"/>
      <c r="J8" s="12"/>
      <c r="K8" s="56"/>
      <c r="L8" s="22"/>
      <c r="M8" s="57"/>
      <c r="T8" s="505"/>
      <c r="U8" s="505"/>
      <c r="V8" s="11"/>
      <c r="W8" s="11"/>
      <c r="Y8" s="11"/>
    </row>
    <row r="9" spans="2:25" ht="17.100000000000001" customHeight="1" x14ac:dyDescent="0.25">
      <c r="C9" s="194"/>
      <c r="D9" s="260">
        <v>3</v>
      </c>
      <c r="E9" s="94" t="s">
        <v>568</v>
      </c>
      <c r="F9" s="94"/>
      <c r="G9" s="94"/>
      <c r="H9" s="94"/>
      <c r="I9" s="12"/>
      <c r="J9" s="12"/>
      <c r="K9" s="56"/>
      <c r="L9" s="57">
        <f>P9</f>
        <v>1675</v>
      </c>
      <c r="M9" s="57"/>
      <c r="P9" s="680">
        <v>1675</v>
      </c>
      <c r="T9" s="505"/>
      <c r="U9" s="505"/>
      <c r="V9" s="11"/>
      <c r="W9" s="11"/>
      <c r="Y9" s="11"/>
    </row>
    <row r="10" spans="2:25" ht="17.100000000000001" customHeight="1" x14ac:dyDescent="0.25">
      <c r="C10" s="19"/>
      <c r="D10" s="260"/>
      <c r="E10" s="13"/>
      <c r="F10" s="13" t="s">
        <v>551</v>
      </c>
      <c r="G10" s="26"/>
      <c r="H10" s="26"/>
      <c r="I10" s="13"/>
      <c r="J10" s="13"/>
      <c r="K10" s="24"/>
      <c r="L10" s="22"/>
      <c r="M10" s="30">
        <f>SUM(L9)</f>
        <v>1675</v>
      </c>
      <c r="T10" s="505"/>
      <c r="U10" s="505"/>
      <c r="V10" s="11"/>
      <c r="W10" s="11"/>
      <c r="Y10" s="11"/>
    </row>
    <row r="11" spans="2:25" ht="17.100000000000001" customHeight="1" x14ac:dyDescent="0.25">
      <c r="C11" s="19"/>
      <c r="D11" s="260"/>
      <c r="E11" s="174" t="s">
        <v>603</v>
      </c>
      <c r="F11" s="26"/>
      <c r="G11" s="26"/>
      <c r="H11" s="26"/>
      <c r="I11" s="13"/>
      <c r="J11" s="13"/>
      <c r="K11" s="24"/>
      <c r="L11" s="22"/>
      <c r="M11" s="57"/>
      <c r="T11" s="505"/>
      <c r="U11" s="505"/>
      <c r="V11" s="11"/>
      <c r="W11" s="11"/>
      <c r="Y11" s="11"/>
    </row>
    <row r="12" spans="2:25" ht="17.100000000000001" customHeight="1" x14ac:dyDescent="0.25">
      <c r="C12" s="19"/>
      <c r="D12" s="260"/>
      <c r="E12" s="26"/>
      <c r="F12" s="26"/>
      <c r="G12" s="26"/>
      <c r="H12" s="26"/>
      <c r="I12" s="13"/>
      <c r="J12" s="13"/>
      <c r="K12" s="24"/>
      <c r="L12" s="22"/>
      <c r="M12" s="57"/>
      <c r="T12" s="505"/>
      <c r="U12" s="505"/>
      <c r="V12" s="11"/>
      <c r="W12" s="11"/>
      <c r="Y12" s="11"/>
    </row>
    <row r="13" spans="2:25" ht="17.100000000000001" customHeight="1" x14ac:dyDescent="0.25">
      <c r="C13" s="19"/>
      <c r="D13" s="260">
        <v>8</v>
      </c>
      <c r="E13" s="13" t="s">
        <v>595</v>
      </c>
      <c r="F13" s="13"/>
      <c r="G13" s="26"/>
      <c r="H13" s="26"/>
      <c r="I13" s="13"/>
      <c r="J13" s="13"/>
      <c r="K13" s="24"/>
      <c r="L13" s="22">
        <f>SUM(M14:M15)</f>
        <v>13700</v>
      </c>
      <c r="M13" s="57"/>
      <c r="T13" s="505"/>
      <c r="U13" s="505"/>
      <c r="V13" s="11"/>
      <c r="W13" s="11"/>
      <c r="Y13" s="11"/>
    </row>
    <row r="14" spans="2:25" ht="17.100000000000001" customHeight="1" x14ac:dyDescent="0.25">
      <c r="C14" s="19"/>
      <c r="D14" s="260"/>
      <c r="E14" s="13"/>
      <c r="F14" s="26" t="s">
        <v>538</v>
      </c>
      <c r="G14" s="26"/>
      <c r="H14" s="26"/>
      <c r="I14" s="13"/>
      <c r="J14" s="13"/>
      <c r="K14" s="24"/>
      <c r="L14" s="22"/>
      <c r="M14" s="57">
        <f>P14</f>
        <v>1500</v>
      </c>
      <c r="P14" s="680">
        <v>1500</v>
      </c>
      <c r="T14" s="505"/>
      <c r="U14" s="505"/>
      <c r="V14" s="11"/>
      <c r="W14" s="11"/>
      <c r="Y14" s="11"/>
    </row>
    <row r="15" spans="2:25" ht="17.100000000000001" customHeight="1" x14ac:dyDescent="0.25">
      <c r="C15" s="19"/>
      <c r="D15" s="260"/>
      <c r="E15" s="13"/>
      <c r="F15" s="26" t="s">
        <v>567</v>
      </c>
      <c r="G15" s="26"/>
      <c r="H15" s="26"/>
      <c r="I15" s="13"/>
      <c r="J15" s="13"/>
      <c r="K15" s="24"/>
      <c r="L15" s="22"/>
      <c r="M15" s="22">
        <f>P15</f>
        <v>12200</v>
      </c>
      <c r="P15" s="680">
        <v>12200</v>
      </c>
      <c r="T15" s="505"/>
      <c r="U15" s="505"/>
      <c r="V15" s="11"/>
      <c r="W15" s="11"/>
      <c r="Y15" s="11"/>
    </row>
    <row r="16" spans="2:25" ht="17.100000000000001" customHeight="1" x14ac:dyDescent="0.25">
      <c r="C16" s="60"/>
      <c r="D16" s="263"/>
      <c r="E16" s="279" t="s">
        <v>630</v>
      </c>
      <c r="F16" s="55"/>
      <c r="G16" s="55"/>
      <c r="H16" s="55"/>
      <c r="I16" s="12"/>
      <c r="J16" s="12"/>
      <c r="K16" s="56"/>
      <c r="L16" s="57"/>
      <c r="M16" s="57"/>
      <c r="T16" s="505"/>
      <c r="U16" s="505"/>
      <c r="V16" s="11"/>
      <c r="W16" s="11"/>
      <c r="X16" s="11"/>
      <c r="Y16" s="11"/>
    </row>
    <row r="17" spans="3:16" ht="17.100000000000001" customHeight="1" x14ac:dyDescent="0.25">
      <c r="C17" s="61"/>
      <c r="D17" s="263"/>
      <c r="E17" s="13"/>
      <c r="F17" s="21"/>
      <c r="G17" s="21"/>
      <c r="H17" s="21"/>
      <c r="I17" s="13"/>
      <c r="J17" s="13"/>
      <c r="K17" s="24"/>
      <c r="L17" s="22"/>
      <c r="M17" s="57"/>
    </row>
    <row r="18" spans="3:16" ht="17.100000000000001" customHeight="1" x14ac:dyDescent="0.25">
      <c r="C18" s="19"/>
      <c r="D18" s="254">
        <v>14</v>
      </c>
      <c r="E18" s="13" t="s">
        <v>69</v>
      </c>
      <c r="F18" s="13"/>
      <c r="G18" s="21"/>
      <c r="H18" s="21"/>
      <c r="I18" s="13"/>
      <c r="J18" s="13"/>
      <c r="K18" s="24"/>
      <c r="L18" s="22">
        <f>P18</f>
        <v>4230</v>
      </c>
      <c r="M18" s="57"/>
      <c r="P18" s="680">
        <v>4230</v>
      </c>
    </row>
    <row r="19" spans="3:16" ht="17.100000000000001" customHeight="1" x14ac:dyDescent="0.25">
      <c r="C19" s="19"/>
      <c r="D19" s="254"/>
      <c r="E19" s="13"/>
      <c r="F19" s="13" t="s">
        <v>538</v>
      </c>
      <c r="G19" s="21"/>
      <c r="H19" s="21"/>
      <c r="I19" s="13"/>
      <c r="J19" s="13"/>
      <c r="K19" s="24"/>
      <c r="L19" s="22"/>
      <c r="M19" s="30">
        <f>SUM(L18)</f>
        <v>4230</v>
      </c>
    </row>
    <row r="20" spans="3:16" ht="17.100000000000001" customHeight="1" x14ac:dyDescent="0.25">
      <c r="C20" s="19"/>
      <c r="D20" s="254"/>
      <c r="E20" s="195" t="s">
        <v>604</v>
      </c>
      <c r="F20" s="195"/>
      <c r="G20" s="21"/>
      <c r="H20" s="21"/>
      <c r="I20" s="13"/>
      <c r="J20" s="13"/>
      <c r="K20" s="24"/>
      <c r="L20" s="22"/>
      <c r="M20" s="57"/>
    </row>
    <row r="21" spans="3:16" ht="17.100000000000001" customHeight="1" x14ac:dyDescent="0.25">
      <c r="C21" s="61"/>
      <c r="D21" s="263"/>
      <c r="E21" s="13"/>
      <c r="F21" s="21"/>
      <c r="G21" s="21"/>
      <c r="H21" s="21"/>
      <c r="I21" s="13"/>
      <c r="J21" s="13"/>
      <c r="K21" s="24"/>
      <c r="L21" s="22"/>
      <c r="M21" s="57"/>
    </row>
    <row r="22" spans="3:16" ht="17.100000000000001" customHeight="1" x14ac:dyDescent="0.25">
      <c r="C22" s="19"/>
      <c r="D22" s="254">
        <v>22</v>
      </c>
      <c r="E22" s="13" t="s">
        <v>548</v>
      </c>
      <c r="F22" s="21"/>
      <c r="G22" s="21"/>
      <c r="H22" s="21"/>
      <c r="I22" s="13"/>
      <c r="J22" s="13"/>
      <c r="K22" s="24"/>
      <c r="L22" s="22">
        <f>P22</f>
        <v>10340</v>
      </c>
      <c r="M22" s="57"/>
      <c r="P22" s="680">
        <v>10340</v>
      </c>
    </row>
    <row r="23" spans="3:16" ht="17.100000000000001" customHeight="1" x14ac:dyDescent="0.25">
      <c r="C23" s="61"/>
      <c r="D23" s="263"/>
      <c r="E23" s="13"/>
      <c r="F23" s="13" t="s">
        <v>572</v>
      </c>
      <c r="G23" s="21"/>
      <c r="H23" s="21"/>
      <c r="I23" s="13"/>
      <c r="J23" s="13"/>
      <c r="K23" s="24"/>
      <c r="L23" s="22"/>
      <c r="M23" s="30">
        <f>SUM(L22)</f>
        <v>10340</v>
      </c>
    </row>
    <row r="24" spans="3:16" ht="17.100000000000001" customHeight="1" x14ac:dyDescent="0.25">
      <c r="C24" s="19"/>
      <c r="D24" s="254"/>
      <c r="E24" s="250" t="s">
        <v>628</v>
      </c>
      <c r="F24" s="21"/>
      <c r="G24" s="21"/>
      <c r="H24" s="21"/>
      <c r="I24" s="13"/>
      <c r="J24" s="13"/>
      <c r="K24" s="24"/>
      <c r="L24" s="22"/>
      <c r="M24" s="57"/>
    </row>
    <row r="25" spans="3:16" ht="17.100000000000001" customHeight="1" x14ac:dyDescent="0.25">
      <c r="C25" s="61"/>
      <c r="D25" s="263"/>
      <c r="E25" s="21"/>
      <c r="F25" s="21"/>
      <c r="G25" s="21"/>
      <c r="H25" s="21"/>
      <c r="I25" s="13"/>
      <c r="J25" s="13"/>
      <c r="K25" s="24"/>
      <c r="L25" s="22"/>
      <c r="M25" s="57"/>
    </row>
    <row r="26" spans="3:16" ht="17.100000000000001" customHeight="1" x14ac:dyDescent="0.25">
      <c r="C26" s="61"/>
      <c r="D26" s="263">
        <v>26</v>
      </c>
      <c r="E26" s="13" t="s">
        <v>538</v>
      </c>
      <c r="F26" s="13"/>
      <c r="G26" s="21"/>
      <c r="H26" s="21"/>
      <c r="I26" s="13"/>
      <c r="J26" s="13"/>
      <c r="K26" s="24"/>
      <c r="L26" s="22">
        <f>P26</f>
        <v>6100</v>
      </c>
      <c r="M26" s="57"/>
      <c r="P26" s="680">
        <v>6100</v>
      </c>
    </row>
    <row r="27" spans="3:16" ht="17.100000000000001" customHeight="1" x14ac:dyDescent="0.25">
      <c r="C27" s="19"/>
      <c r="D27" s="254"/>
      <c r="E27" s="13"/>
      <c r="F27" s="13" t="s">
        <v>548</v>
      </c>
      <c r="G27" s="21"/>
      <c r="H27" s="21"/>
      <c r="I27" s="13"/>
      <c r="J27" s="13"/>
      <c r="K27" s="24"/>
      <c r="L27" s="22"/>
      <c r="M27" s="30">
        <f>SUM(L26)</f>
        <v>6100</v>
      </c>
    </row>
    <row r="28" spans="3:16" ht="17.100000000000001" customHeight="1" x14ac:dyDescent="0.25">
      <c r="C28" s="19"/>
      <c r="D28" s="254"/>
      <c r="E28" s="250" t="s">
        <v>629</v>
      </c>
      <c r="F28" s="21"/>
      <c r="G28" s="21"/>
      <c r="H28" s="21"/>
      <c r="I28" s="13"/>
      <c r="J28" s="13"/>
      <c r="K28" s="24"/>
      <c r="L28" s="22"/>
      <c r="M28" s="57"/>
    </row>
    <row r="29" spans="3:16" ht="17.100000000000001" customHeight="1" x14ac:dyDescent="0.25">
      <c r="C29" s="61"/>
      <c r="D29" s="263"/>
      <c r="E29" s="21"/>
      <c r="F29" s="21"/>
      <c r="G29" s="21"/>
      <c r="H29" s="21"/>
      <c r="I29" s="13"/>
      <c r="J29" s="13"/>
      <c r="K29" s="24"/>
      <c r="L29" s="22"/>
      <c r="M29" s="57"/>
    </row>
    <row r="30" spans="3:16" ht="17.100000000000001" customHeight="1" x14ac:dyDescent="0.25">
      <c r="C30" s="19"/>
      <c r="D30" s="254">
        <v>29</v>
      </c>
      <c r="E30" s="13" t="s">
        <v>538</v>
      </c>
      <c r="F30" s="21"/>
      <c r="G30" s="21"/>
      <c r="H30" s="21"/>
      <c r="I30" s="13"/>
      <c r="J30" s="13"/>
      <c r="K30" s="24"/>
      <c r="L30" s="22">
        <f>P30</f>
        <v>520</v>
      </c>
      <c r="M30" s="57"/>
      <c r="P30" s="680">
        <v>520</v>
      </c>
    </row>
    <row r="31" spans="3:16" ht="17.100000000000001" customHeight="1" x14ac:dyDescent="0.25">
      <c r="C31" s="59"/>
      <c r="D31" s="264"/>
      <c r="E31" s="13"/>
      <c r="F31" s="13" t="s">
        <v>572</v>
      </c>
      <c r="G31" s="21"/>
      <c r="H31" s="21"/>
      <c r="I31" s="13"/>
      <c r="J31" s="13"/>
      <c r="K31" s="24"/>
      <c r="L31" s="22"/>
      <c r="M31" s="30">
        <f>SUM(L30)</f>
        <v>520</v>
      </c>
    </row>
    <row r="32" spans="3:16" ht="17.100000000000001" customHeight="1" x14ac:dyDescent="0.25">
      <c r="C32" s="19"/>
      <c r="D32" s="254"/>
      <c r="E32" s="250" t="s">
        <v>631</v>
      </c>
      <c r="F32" s="21"/>
      <c r="G32" s="21"/>
      <c r="H32" s="21"/>
      <c r="I32" s="13"/>
      <c r="J32" s="13"/>
      <c r="K32" s="24"/>
      <c r="L32" s="22"/>
      <c r="M32" s="57"/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scale="92"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0.7" right="1" top="0.85" bottom="0.8" header="0.5" footer="0.35"/>
      <printOptions horizontalCentered="1"/>
      <pageSetup scale="91"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>
      <selection activeCell="Q5" sqref="Q5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>
      <selection activeCell="Q5" sqref="Q5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scale="91"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scale="92"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scale="93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C3:M3"/>
    <mergeCell ref="E4:K4"/>
    <mergeCell ref="C4:D4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42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2" width="3.28515625" style="6" customWidth="1"/>
    <col min="3" max="3" width="6" style="6" customWidth="1"/>
    <col min="4" max="4" width="3.7109375" style="6" customWidth="1"/>
    <col min="5" max="5" width="11.5703125" style="6" customWidth="1"/>
    <col min="6" max="7" width="0.85546875" style="6" customWidth="1"/>
    <col min="8" max="8" width="8.28515625" style="6" customWidth="1"/>
    <col min="9" max="9" width="1.28515625" style="6" customWidth="1"/>
    <col min="10" max="10" width="6.42578125" style="6" customWidth="1"/>
    <col min="11" max="11" width="4" style="6" customWidth="1"/>
    <col min="12" max="12" width="2.140625" style="6" customWidth="1"/>
    <col min="13" max="13" width="5.85546875" style="6" customWidth="1"/>
    <col min="14" max="14" width="3.7109375" style="6" customWidth="1"/>
    <col min="15" max="15" width="11.5703125" style="6" customWidth="1"/>
    <col min="16" max="17" width="0.85546875" style="6" customWidth="1"/>
    <col min="18" max="18" width="8.140625" style="6" customWidth="1"/>
    <col min="19" max="19" width="1.7109375" style="6" customWidth="1"/>
    <col min="20" max="20" width="6.28515625" style="6" customWidth="1"/>
    <col min="21" max="21" width="4" style="6" customWidth="1"/>
    <col min="22" max="22" width="27.28515625" style="6" customWidth="1"/>
    <col min="23" max="23" width="12" style="677" hidden="1" customWidth="1"/>
    <col min="24" max="24" width="2.7109375" style="677" hidden="1" customWidth="1"/>
    <col min="25" max="25" width="12" style="677" hidden="1" customWidth="1"/>
    <col min="26" max="26" width="2.7109375" style="677" hidden="1" customWidth="1"/>
    <col min="27" max="27" width="12" style="677" hidden="1" customWidth="1"/>
    <col min="28" max="29" width="12" style="338" customWidth="1"/>
    <col min="30" max="30" width="12" style="6" customWidth="1"/>
    <col min="31" max="36" width="9.140625" style="6"/>
    <col min="37" max="37" width="10.5703125" style="6" bestFit="1" customWidth="1"/>
    <col min="38" max="16384" width="9.140625" style="6"/>
  </cols>
  <sheetData>
    <row r="1" spans="2:23" ht="28.5" customHeight="1" x14ac:dyDescent="0.25"/>
    <row r="2" spans="2:23" ht="18" customHeight="1" x14ac:dyDescent="0.25">
      <c r="B2" s="6" t="s">
        <v>1018</v>
      </c>
    </row>
    <row r="3" spans="2:23" ht="18" customHeight="1" x14ac:dyDescent="0.25">
      <c r="B3" s="7" t="s">
        <v>540</v>
      </c>
      <c r="C3" s="548" t="s">
        <v>538</v>
      </c>
      <c r="D3" s="548"/>
      <c r="E3" s="548"/>
      <c r="F3" s="548"/>
      <c r="G3" s="548"/>
      <c r="H3" s="548"/>
      <c r="I3" s="548"/>
      <c r="J3" s="548"/>
      <c r="K3" s="548"/>
      <c r="M3" s="548" t="s">
        <v>548</v>
      </c>
      <c r="N3" s="548"/>
      <c r="O3" s="548"/>
      <c r="P3" s="548"/>
      <c r="Q3" s="548"/>
      <c r="R3" s="548"/>
      <c r="S3" s="548"/>
      <c r="T3" s="548"/>
      <c r="U3" s="548"/>
    </row>
    <row r="4" spans="2:23" ht="18" customHeight="1" x14ac:dyDescent="0.25">
      <c r="B4" s="7"/>
      <c r="C4" s="296" t="s">
        <v>101</v>
      </c>
      <c r="D4" s="297">
        <v>1</v>
      </c>
      <c r="E4" s="36">
        <f>'2-30'!L5</f>
        <v>25000</v>
      </c>
      <c r="F4" s="200"/>
      <c r="G4" s="15"/>
      <c r="H4" s="471">
        <f>'2-30'!P14</f>
        <v>1500</v>
      </c>
      <c r="J4" s="296" t="s">
        <v>740</v>
      </c>
      <c r="K4" s="469">
        <v>8</v>
      </c>
      <c r="M4" s="296" t="s">
        <v>101</v>
      </c>
      <c r="N4" s="36">
        <v>22</v>
      </c>
      <c r="O4" s="27">
        <f>'2-30'!P22</f>
        <v>10340</v>
      </c>
      <c r="P4" s="200"/>
      <c r="Q4" s="15"/>
      <c r="R4" s="471">
        <f>'2-30'!P26</f>
        <v>6100</v>
      </c>
      <c r="T4" s="296" t="s">
        <v>740</v>
      </c>
      <c r="U4" s="469">
        <v>26</v>
      </c>
      <c r="W4" s="682" t="s">
        <v>1062</v>
      </c>
    </row>
    <row r="5" spans="2:23" ht="15.95" customHeight="1" x14ac:dyDescent="0.25">
      <c r="C5" s="309"/>
      <c r="D5" s="36">
        <v>26</v>
      </c>
      <c r="E5" s="36">
        <f>'2-30'!P26</f>
        <v>6100</v>
      </c>
      <c r="F5" s="46"/>
      <c r="G5" s="11"/>
      <c r="H5" s="36">
        <f>'2-30'!P18</f>
        <v>4230</v>
      </c>
      <c r="K5" s="36">
        <v>14</v>
      </c>
      <c r="L5" s="35"/>
      <c r="M5" s="35"/>
      <c r="N5" s="35"/>
      <c r="P5" s="46"/>
      <c r="Q5" s="11"/>
    </row>
    <row r="6" spans="2:23" ht="15.95" customHeight="1" x14ac:dyDescent="0.25">
      <c r="C6" s="322"/>
      <c r="D6" s="295">
        <v>29</v>
      </c>
      <c r="E6" s="295">
        <f>'2-30'!P30</f>
        <v>520</v>
      </c>
      <c r="F6" s="149"/>
      <c r="G6" s="12"/>
      <c r="H6" s="12"/>
      <c r="I6" s="12"/>
      <c r="J6" s="12"/>
      <c r="K6" s="12"/>
      <c r="L6" s="35"/>
      <c r="M6" s="196"/>
      <c r="N6" s="196"/>
      <c r="O6" s="196"/>
      <c r="P6" s="149"/>
      <c r="Q6" s="12"/>
      <c r="R6" s="196"/>
      <c r="S6" s="196"/>
      <c r="T6" s="12"/>
      <c r="U6" s="11"/>
    </row>
    <row r="7" spans="2:23" ht="18" customHeight="1" x14ac:dyDescent="0.25">
      <c r="C7" s="450" t="s">
        <v>1013</v>
      </c>
      <c r="D7" s="298"/>
      <c r="E7" s="120">
        <f>SUM(E4:E6)-SUM(H4:H6)</f>
        <v>25890</v>
      </c>
      <c r="F7" s="46"/>
      <c r="G7" s="11"/>
      <c r="H7" s="35"/>
      <c r="I7" s="35"/>
      <c r="J7" s="35"/>
      <c r="K7" s="35"/>
      <c r="L7" s="35"/>
      <c r="M7" s="35" t="s">
        <v>1013</v>
      </c>
      <c r="N7" s="108"/>
      <c r="O7" s="120">
        <f>SUM(O4:O6)-SUM(R4:R6)</f>
        <v>4240</v>
      </c>
      <c r="P7" s="46"/>
      <c r="Q7" s="11"/>
      <c r="R7" s="27"/>
      <c r="S7" s="27"/>
      <c r="T7" s="35"/>
      <c r="U7" s="203"/>
    </row>
    <row r="8" spans="2:23" ht="9.9499999999999993" customHeight="1" x14ac:dyDescent="0.25">
      <c r="C8" s="27"/>
      <c r="D8" s="27"/>
      <c r="E8" s="27"/>
      <c r="F8" s="27"/>
      <c r="G8" s="27"/>
      <c r="H8" s="35"/>
      <c r="I8" s="35"/>
      <c r="J8" s="35"/>
      <c r="K8" s="35"/>
      <c r="L8" s="35"/>
      <c r="M8" s="35"/>
      <c r="N8" s="35"/>
      <c r="O8" s="35"/>
      <c r="P8" s="27"/>
      <c r="Q8" s="27"/>
      <c r="R8" s="27"/>
      <c r="S8" s="27"/>
      <c r="T8" s="35"/>
      <c r="U8" s="35"/>
    </row>
    <row r="9" spans="2:23" ht="18" customHeight="1" x14ac:dyDescent="0.25">
      <c r="C9" s="596" t="s">
        <v>568</v>
      </c>
      <c r="D9" s="596"/>
      <c r="E9" s="596"/>
      <c r="F9" s="596"/>
      <c r="G9" s="596"/>
      <c r="H9" s="596"/>
      <c r="I9" s="596"/>
      <c r="J9" s="596"/>
      <c r="K9" s="596"/>
      <c r="L9" s="35"/>
      <c r="M9" s="596" t="s">
        <v>595</v>
      </c>
      <c r="N9" s="596"/>
      <c r="O9" s="596"/>
      <c r="P9" s="596"/>
      <c r="Q9" s="596"/>
      <c r="R9" s="596"/>
      <c r="S9" s="596"/>
      <c r="T9" s="596"/>
      <c r="U9" s="596"/>
    </row>
    <row r="10" spans="2:23" ht="18" customHeight="1" x14ac:dyDescent="0.25">
      <c r="C10" s="296" t="s">
        <v>101</v>
      </c>
      <c r="D10" s="297">
        <v>3</v>
      </c>
      <c r="E10" s="27">
        <f>'2-30'!P9</f>
        <v>1675</v>
      </c>
      <c r="F10" s="197"/>
      <c r="G10" s="11"/>
      <c r="H10" s="296"/>
      <c r="I10" s="35"/>
      <c r="J10" s="35"/>
      <c r="K10" s="35"/>
      <c r="L10" s="35"/>
      <c r="M10" s="296" t="s">
        <v>101</v>
      </c>
      <c r="N10" s="36">
        <v>8</v>
      </c>
      <c r="O10" s="27">
        <f>'2-30'!P14+'2-30'!P15</f>
        <v>13700</v>
      </c>
      <c r="P10" s="197"/>
      <c r="Q10" s="11"/>
      <c r="R10" s="296"/>
      <c r="S10" s="27"/>
      <c r="T10" s="27"/>
      <c r="U10" s="203"/>
    </row>
    <row r="11" spans="2:23" ht="15.95" customHeight="1" x14ac:dyDescent="0.25">
      <c r="C11" s="196"/>
      <c r="D11" s="196"/>
      <c r="E11" s="196"/>
      <c r="F11" s="149"/>
      <c r="G11" s="12"/>
      <c r="H11" s="196"/>
      <c r="I11" s="196"/>
      <c r="J11" s="196"/>
      <c r="K11" s="196"/>
      <c r="L11" s="35"/>
      <c r="M11" s="196"/>
      <c r="N11" s="196"/>
      <c r="O11" s="196"/>
      <c r="P11" s="149"/>
      <c r="Q11" s="12"/>
      <c r="R11" s="196"/>
      <c r="S11" s="196"/>
      <c r="T11" s="196"/>
      <c r="U11" s="27"/>
    </row>
    <row r="12" spans="2:23" ht="18" customHeight="1" x14ac:dyDescent="0.25">
      <c r="C12" s="35" t="s">
        <v>1013</v>
      </c>
      <c r="D12" s="107"/>
      <c r="E12" s="120">
        <f>SUM(E10:E11)-SUM(J10:J11)</f>
        <v>1675</v>
      </c>
      <c r="F12" s="46"/>
      <c r="G12" s="11"/>
      <c r="H12" s="27"/>
      <c r="I12" s="27"/>
      <c r="J12" s="27"/>
      <c r="K12" s="27"/>
      <c r="L12" s="35"/>
      <c r="M12" s="35" t="s">
        <v>1013</v>
      </c>
      <c r="N12" s="107"/>
      <c r="O12" s="27">
        <f>SUM(O10:O11)-SUM(T10:T11)</f>
        <v>13700</v>
      </c>
      <c r="P12" s="46"/>
      <c r="Q12" s="11"/>
      <c r="R12" s="27"/>
      <c r="S12" s="27"/>
      <c r="T12" s="27"/>
      <c r="U12" s="203"/>
    </row>
    <row r="13" spans="2:23" ht="9.9499999999999993" customHeight="1" x14ac:dyDescent="0.25"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2:23" ht="18" customHeight="1" x14ac:dyDescent="0.25">
      <c r="C14" s="596" t="s">
        <v>551</v>
      </c>
      <c r="D14" s="596"/>
      <c r="E14" s="596"/>
      <c r="F14" s="596"/>
      <c r="G14" s="596"/>
      <c r="H14" s="596"/>
      <c r="I14" s="596"/>
      <c r="J14" s="596"/>
      <c r="K14" s="596"/>
      <c r="L14" s="35"/>
      <c r="M14" s="596" t="s">
        <v>567</v>
      </c>
      <c r="N14" s="596"/>
      <c r="O14" s="596"/>
      <c r="P14" s="596"/>
      <c r="Q14" s="596"/>
      <c r="R14" s="596"/>
      <c r="S14" s="596"/>
      <c r="T14" s="596"/>
      <c r="U14" s="596"/>
    </row>
    <row r="15" spans="2:23" ht="18" customHeight="1" x14ac:dyDescent="0.25">
      <c r="C15" s="296"/>
      <c r="D15" s="27"/>
      <c r="E15" s="27"/>
      <c r="F15" s="197"/>
      <c r="G15" s="11"/>
      <c r="H15" s="471">
        <f>'2-30'!P9</f>
        <v>1675</v>
      </c>
      <c r="J15" s="296" t="s">
        <v>740</v>
      </c>
      <c r="K15" s="36">
        <v>3</v>
      </c>
      <c r="L15" s="35"/>
      <c r="M15" s="296"/>
      <c r="N15" s="27"/>
      <c r="O15" s="27"/>
      <c r="P15" s="199"/>
      <c r="Q15" s="27"/>
      <c r="R15" s="471">
        <f>'2-30'!P15</f>
        <v>12200</v>
      </c>
      <c r="T15" s="296" t="s">
        <v>740</v>
      </c>
      <c r="U15" s="469">
        <v>8</v>
      </c>
    </row>
    <row r="16" spans="2:23" ht="15.95" customHeight="1" x14ac:dyDescent="0.25">
      <c r="C16" s="299"/>
      <c r="D16" s="196"/>
      <c r="E16" s="196"/>
      <c r="F16" s="198"/>
      <c r="G16" s="196"/>
      <c r="H16" s="336"/>
      <c r="I16" s="196"/>
      <c r="J16" s="196"/>
      <c r="K16" s="196"/>
      <c r="L16" s="35"/>
      <c r="M16" s="196"/>
      <c r="N16" s="196"/>
      <c r="O16" s="196"/>
      <c r="P16" s="198"/>
      <c r="Q16" s="196"/>
      <c r="R16" s="295"/>
      <c r="S16" s="196"/>
      <c r="T16" s="12"/>
      <c r="U16" s="11"/>
    </row>
    <row r="17" spans="2:38" ht="18" customHeight="1" x14ac:dyDescent="0.25">
      <c r="C17" s="109"/>
      <c r="D17" s="109"/>
      <c r="E17" s="11"/>
      <c r="F17" s="46"/>
      <c r="G17" s="11"/>
      <c r="H17" s="36">
        <f>SUM(H15:H16)-SUM(E15:E16)</f>
        <v>1675</v>
      </c>
      <c r="I17" s="27"/>
      <c r="K17" s="471" t="s">
        <v>1013</v>
      </c>
      <c r="M17" s="109"/>
      <c r="N17" s="109"/>
      <c r="O17" s="11"/>
      <c r="P17" s="46"/>
      <c r="Q17" s="11"/>
      <c r="R17" s="36">
        <f>SUM(R15:R16)-SUM(O15:O16)</f>
        <v>12200</v>
      </c>
      <c r="S17" s="35"/>
      <c r="U17" s="469" t="s">
        <v>1013</v>
      </c>
    </row>
    <row r="18" spans="2:38" ht="9.9499999999999993" customHeight="1" x14ac:dyDescent="0.25">
      <c r="F18" s="27"/>
      <c r="G18" s="27"/>
      <c r="H18" s="27"/>
      <c r="I18" s="27"/>
      <c r="P18" s="27"/>
      <c r="Q18" s="27"/>
    </row>
    <row r="19" spans="2:38" ht="18" customHeight="1" x14ac:dyDescent="0.25">
      <c r="C19" s="596" t="s">
        <v>554</v>
      </c>
      <c r="D19" s="596"/>
      <c r="E19" s="596"/>
      <c r="F19" s="596"/>
      <c r="G19" s="596"/>
      <c r="H19" s="596"/>
      <c r="I19" s="596"/>
      <c r="J19" s="596"/>
      <c r="K19" s="596"/>
      <c r="M19" s="596" t="s">
        <v>572</v>
      </c>
      <c r="N19" s="596"/>
      <c r="O19" s="596"/>
      <c r="P19" s="596"/>
      <c r="Q19" s="596"/>
      <c r="R19" s="596"/>
      <c r="S19" s="596"/>
      <c r="T19" s="596"/>
      <c r="U19" s="596"/>
    </row>
    <row r="20" spans="2:38" ht="18" customHeight="1" x14ac:dyDescent="0.25">
      <c r="C20" s="296"/>
      <c r="D20" s="27"/>
      <c r="E20" s="27"/>
      <c r="F20" s="197"/>
      <c r="G20" s="11"/>
      <c r="H20" s="471">
        <f>E4</f>
        <v>25000</v>
      </c>
      <c r="J20" s="296" t="s">
        <v>740</v>
      </c>
      <c r="K20" s="36">
        <v>1</v>
      </c>
      <c r="M20" s="27"/>
      <c r="N20" s="27"/>
      <c r="O20" s="27"/>
      <c r="P20" s="197"/>
      <c r="Q20" s="11"/>
      <c r="R20" s="471">
        <f>'2-30'!P22</f>
        <v>10340</v>
      </c>
      <c r="T20" s="296" t="s">
        <v>740</v>
      </c>
      <c r="U20" s="469">
        <v>22</v>
      </c>
    </row>
    <row r="21" spans="2:38" ht="15.95" customHeight="1" x14ac:dyDescent="0.25">
      <c r="C21" s="299"/>
      <c r="D21" s="196"/>
      <c r="E21" s="196"/>
      <c r="F21" s="198"/>
      <c r="G21" s="196"/>
      <c r="H21" s="336"/>
      <c r="I21" s="196"/>
      <c r="J21" s="196"/>
      <c r="K21" s="196"/>
      <c r="M21" s="196"/>
      <c r="N21" s="196"/>
      <c r="O21" s="196"/>
      <c r="P21" s="149"/>
      <c r="Q21" s="12"/>
      <c r="R21" s="295">
        <f>'2-30'!P30</f>
        <v>520</v>
      </c>
      <c r="S21" s="12"/>
      <c r="T21" s="299"/>
      <c r="U21" s="295">
        <v>29</v>
      </c>
    </row>
    <row r="22" spans="2:38" ht="18" customHeight="1" x14ac:dyDescent="0.25">
      <c r="C22" s="109"/>
      <c r="D22" s="109"/>
      <c r="E22" s="11"/>
      <c r="F22" s="46"/>
      <c r="G22" s="11"/>
      <c r="H22" s="36">
        <f>SUM(H20:H21)-SUM(E20:E21)</f>
        <v>25000</v>
      </c>
      <c r="I22" s="27"/>
      <c r="K22" s="471" t="s">
        <v>1013</v>
      </c>
      <c r="M22" s="109"/>
      <c r="N22" s="109"/>
      <c r="O22" s="11"/>
      <c r="P22" s="46"/>
      <c r="Q22" s="11"/>
      <c r="R22" s="36">
        <f>SUM(R20:R21)-SUM(P20:P21)</f>
        <v>10860</v>
      </c>
      <c r="U22" s="471" t="s">
        <v>1013</v>
      </c>
    </row>
    <row r="23" spans="2:38" ht="9.9499999999999993" customHeight="1" x14ac:dyDescent="0.25">
      <c r="F23" s="27"/>
      <c r="G23" s="27"/>
      <c r="H23" s="27"/>
      <c r="I23" s="27"/>
      <c r="P23" s="27"/>
      <c r="Q23" s="27"/>
    </row>
    <row r="24" spans="2:38" ht="18" customHeight="1" x14ac:dyDescent="0.25">
      <c r="C24" s="596" t="s">
        <v>69</v>
      </c>
      <c r="D24" s="596"/>
      <c r="E24" s="596"/>
      <c r="F24" s="596"/>
      <c r="G24" s="596"/>
      <c r="H24" s="596"/>
      <c r="I24" s="596"/>
      <c r="J24" s="596"/>
      <c r="K24" s="596"/>
      <c r="L24" s="35"/>
    </row>
    <row r="25" spans="2:38" ht="18" customHeight="1" x14ac:dyDescent="0.25">
      <c r="C25" s="296" t="s">
        <v>101</v>
      </c>
      <c r="D25" s="297">
        <v>14</v>
      </c>
      <c r="E25" s="27">
        <f>'2-30'!P18</f>
        <v>4230</v>
      </c>
      <c r="F25" s="197"/>
      <c r="G25" s="27"/>
      <c r="H25" s="27"/>
      <c r="I25" s="36"/>
      <c r="J25" s="35"/>
      <c r="K25" s="203"/>
      <c r="L25" s="35"/>
    </row>
    <row r="26" spans="2:38" ht="15.95" customHeight="1" x14ac:dyDescent="0.25">
      <c r="C26" s="299"/>
      <c r="D26" s="295"/>
      <c r="E26" s="196"/>
      <c r="F26" s="149"/>
      <c r="G26" s="196"/>
      <c r="H26" s="196"/>
      <c r="I26" s="295"/>
      <c r="J26" s="196"/>
      <c r="K26" s="27"/>
      <c r="L26" s="35"/>
    </row>
    <row r="27" spans="2:38" ht="18" customHeight="1" x14ac:dyDescent="0.25">
      <c r="C27" s="35" t="s">
        <v>1013</v>
      </c>
      <c r="D27" s="109"/>
      <c r="E27" s="27">
        <f>SUM(E25:E26)-SUM(J25:J26)</f>
        <v>4230</v>
      </c>
      <c r="F27" s="46"/>
      <c r="G27" s="27"/>
      <c r="H27" s="11"/>
      <c r="I27" s="11"/>
      <c r="J27" s="11"/>
      <c r="K27" s="472"/>
    </row>
    <row r="28" spans="2:38" ht="28.5" customHeight="1" x14ac:dyDescent="0.25">
      <c r="F28" s="27"/>
      <c r="G28" s="27"/>
      <c r="H28" s="27"/>
      <c r="I28" s="27"/>
      <c r="P28" s="27"/>
      <c r="Q28" s="27"/>
    </row>
    <row r="29" spans="2:38" ht="18" customHeight="1" x14ac:dyDescent="0.25">
      <c r="B29" s="6" t="s">
        <v>828</v>
      </c>
      <c r="AD29" s="11"/>
      <c r="AE29" s="11"/>
      <c r="AF29" s="11"/>
      <c r="AG29" s="11"/>
      <c r="AH29" s="11"/>
      <c r="AI29" s="11"/>
      <c r="AJ29" s="11"/>
      <c r="AK29" s="11"/>
      <c r="AL29" s="11"/>
    </row>
    <row r="30" spans="2:38" ht="18" customHeight="1" x14ac:dyDescent="0.25">
      <c r="B30" s="7" t="s">
        <v>539</v>
      </c>
      <c r="C30" s="143"/>
      <c r="D30" s="548" t="s">
        <v>329</v>
      </c>
      <c r="E30" s="548"/>
      <c r="F30" s="548"/>
      <c r="G30" s="143"/>
      <c r="H30" s="144" t="s">
        <v>269</v>
      </c>
      <c r="I30" s="548" t="s">
        <v>535</v>
      </c>
      <c r="J30" s="548"/>
      <c r="K30" s="548"/>
      <c r="L30" s="143"/>
      <c r="M30" s="336" t="s">
        <v>142</v>
      </c>
      <c r="N30" s="143"/>
      <c r="O30" s="143" t="s">
        <v>276</v>
      </c>
      <c r="P30" s="12"/>
      <c r="Q30" s="11"/>
      <c r="R30" s="15"/>
      <c r="S30" s="15"/>
      <c r="W30" s="680" t="s">
        <v>329</v>
      </c>
      <c r="Y30" s="680" t="s">
        <v>535</v>
      </c>
      <c r="AA30" s="680" t="s">
        <v>276</v>
      </c>
      <c r="AD30" s="11"/>
      <c r="AE30" s="15"/>
      <c r="AF30" s="15"/>
      <c r="AG30" s="15"/>
      <c r="AH30" s="15"/>
      <c r="AI30" s="15"/>
      <c r="AJ30" s="11"/>
      <c r="AK30" s="11"/>
      <c r="AL30" s="11"/>
    </row>
    <row r="31" spans="2:38" ht="5.0999999999999996" customHeight="1" x14ac:dyDescent="0.25">
      <c r="B31" s="7"/>
      <c r="C31" s="15"/>
      <c r="D31" s="15"/>
      <c r="E31" s="15"/>
      <c r="F31" s="15"/>
      <c r="G31" s="15"/>
      <c r="H31" s="48"/>
      <c r="I31" s="11"/>
      <c r="J31" s="15"/>
      <c r="K31" s="15"/>
      <c r="L31" s="15"/>
      <c r="M31" s="353"/>
      <c r="N31" s="15"/>
      <c r="O31" s="15"/>
      <c r="P31" s="11"/>
      <c r="Q31" s="11"/>
      <c r="R31" s="15"/>
      <c r="S31" s="15"/>
      <c r="AD31" s="11"/>
      <c r="AE31" s="15"/>
      <c r="AF31" s="15"/>
      <c r="AG31" s="15"/>
      <c r="AH31" s="15"/>
      <c r="AI31" s="15"/>
      <c r="AJ31" s="11"/>
      <c r="AK31" s="11"/>
      <c r="AL31" s="11"/>
    </row>
    <row r="32" spans="2:38" ht="18" customHeight="1" x14ac:dyDescent="0.25">
      <c r="C32" s="7" t="s">
        <v>509</v>
      </c>
      <c r="D32" s="597">
        <f t="shared" ref="D32:D41" si="0">SUM(W32+Y32+AA32)</f>
        <v>22000</v>
      </c>
      <c r="E32" s="597"/>
      <c r="F32" s="324"/>
      <c r="O32" s="189">
        <f>AA32</f>
        <v>22000</v>
      </c>
      <c r="S32" s="190"/>
      <c r="W32" s="680"/>
      <c r="Y32" s="680"/>
      <c r="AA32" s="680">
        <v>22000</v>
      </c>
      <c r="AD32" s="11"/>
      <c r="AE32" s="11"/>
      <c r="AF32" s="11"/>
      <c r="AG32" s="11"/>
      <c r="AH32" s="11"/>
      <c r="AI32" s="11"/>
      <c r="AJ32" s="11"/>
      <c r="AK32" s="11"/>
      <c r="AL32" s="11"/>
    </row>
    <row r="33" spans="3:38" ht="15.95" customHeight="1" x14ac:dyDescent="0.25">
      <c r="C33" s="7" t="s">
        <v>510</v>
      </c>
      <c r="D33" s="597">
        <f t="shared" si="0"/>
        <v>-13500</v>
      </c>
      <c r="E33" s="597"/>
      <c r="F33" s="64"/>
      <c r="G33" s="64"/>
      <c r="H33" s="70"/>
      <c r="I33" s="70"/>
      <c r="J33" s="70"/>
      <c r="K33" s="70"/>
      <c r="L33" s="598"/>
      <c r="M33" s="598"/>
      <c r="N33" s="71"/>
      <c r="O33" s="189">
        <f>AA33</f>
        <v>-13500</v>
      </c>
      <c r="P33" s="70"/>
      <c r="Q33" s="70"/>
      <c r="S33" s="190"/>
      <c r="W33" s="680"/>
      <c r="Y33" s="680"/>
      <c r="AA33" s="680">
        <v>-13500</v>
      </c>
      <c r="AD33" s="11"/>
      <c r="AE33" s="11"/>
      <c r="AF33" s="11"/>
      <c r="AG33" s="11"/>
      <c r="AH33" s="11"/>
      <c r="AI33" s="11"/>
      <c r="AJ33" s="11"/>
      <c r="AK33" s="11"/>
      <c r="AL33" s="11"/>
    </row>
    <row r="34" spans="3:38" ht="15.95" customHeight="1" x14ac:dyDescent="0.25">
      <c r="C34" s="7" t="s">
        <v>511</v>
      </c>
      <c r="D34" s="597">
        <f t="shared" si="0"/>
        <v>-5320</v>
      </c>
      <c r="E34" s="597"/>
      <c r="F34" s="64"/>
      <c r="G34" s="64"/>
      <c r="H34" s="70"/>
      <c r="I34" s="70"/>
      <c r="J34" s="70"/>
      <c r="K34" s="70"/>
      <c r="L34" s="71"/>
      <c r="M34" s="71"/>
      <c r="N34" s="71"/>
      <c r="O34" s="189">
        <f>AA34</f>
        <v>-5320</v>
      </c>
      <c r="P34" s="70"/>
      <c r="Q34" s="70"/>
      <c r="S34" s="190"/>
      <c r="W34" s="680"/>
      <c r="Y34" s="680"/>
      <c r="AA34" s="680">
        <v>-5320</v>
      </c>
      <c r="AD34" s="11"/>
      <c r="AE34" s="11"/>
      <c r="AF34" s="11"/>
      <c r="AG34" s="11"/>
      <c r="AH34" s="11"/>
      <c r="AI34" s="11"/>
      <c r="AJ34" s="11"/>
      <c r="AK34" s="11"/>
      <c r="AL34" s="11"/>
    </row>
    <row r="35" spans="3:38" ht="15.95" customHeight="1" x14ac:dyDescent="0.25">
      <c r="C35" s="7" t="s">
        <v>517</v>
      </c>
      <c r="D35" s="597">
        <f t="shared" si="0"/>
        <v>-58800</v>
      </c>
      <c r="E35" s="597"/>
      <c r="F35" s="64"/>
      <c r="G35" s="64"/>
      <c r="H35" s="70"/>
      <c r="I35" s="70"/>
      <c r="J35" s="70"/>
      <c r="K35" s="70"/>
      <c r="L35" s="71"/>
      <c r="M35" s="71"/>
      <c r="N35" s="71"/>
      <c r="O35" s="189">
        <f>AA35</f>
        <v>-58800</v>
      </c>
      <c r="P35" s="70"/>
      <c r="Q35" s="70"/>
      <c r="S35" s="190"/>
      <c r="W35" s="680"/>
      <c r="Y35" s="680"/>
      <c r="AA35" s="680">
        <v>-58800</v>
      </c>
      <c r="AD35" s="11"/>
      <c r="AE35" s="11"/>
      <c r="AF35" s="11"/>
      <c r="AG35" s="11"/>
      <c r="AH35" s="11"/>
      <c r="AI35" s="11"/>
      <c r="AJ35" s="11"/>
      <c r="AK35" s="11"/>
      <c r="AL35" s="11"/>
    </row>
    <row r="36" spans="3:38" ht="15.95" customHeight="1" x14ac:dyDescent="0.25">
      <c r="C36" s="7" t="s">
        <v>527</v>
      </c>
      <c r="D36" s="597">
        <f t="shared" si="0"/>
        <v>128200</v>
      </c>
      <c r="E36" s="597"/>
      <c r="F36" s="64"/>
      <c r="G36" s="64"/>
      <c r="H36" s="70"/>
      <c r="I36" s="70"/>
      <c r="J36" s="70"/>
      <c r="K36" s="70"/>
      <c r="L36" s="71"/>
      <c r="M36" s="71"/>
      <c r="N36" s="71"/>
      <c r="O36" s="189">
        <f>SUM(W36:W37)</f>
        <v>146850</v>
      </c>
      <c r="P36" s="70"/>
      <c r="Q36" s="70"/>
      <c r="S36" s="190"/>
      <c r="W36" s="680">
        <v>128200</v>
      </c>
      <c r="Y36" s="680"/>
      <c r="AA36" s="680"/>
      <c r="AD36" s="11"/>
      <c r="AE36" s="11"/>
      <c r="AF36" s="11"/>
      <c r="AG36" s="11"/>
      <c r="AH36" s="11"/>
      <c r="AI36" s="11"/>
      <c r="AJ36" s="11"/>
      <c r="AK36" s="11"/>
      <c r="AL36" s="11"/>
    </row>
    <row r="37" spans="3:38" ht="15.95" customHeight="1" x14ac:dyDescent="0.25">
      <c r="D37" s="597">
        <f t="shared" si="0"/>
        <v>18650</v>
      </c>
      <c r="E37" s="597"/>
      <c r="F37" s="64"/>
      <c r="G37" s="64"/>
      <c r="H37" s="70"/>
      <c r="I37" s="70"/>
      <c r="J37" s="70"/>
      <c r="K37" s="70"/>
      <c r="L37" s="71"/>
      <c r="M37" s="71"/>
      <c r="N37" s="71"/>
      <c r="O37" s="189"/>
      <c r="P37" s="70"/>
      <c r="Q37" s="70"/>
      <c r="S37" s="190"/>
      <c r="W37" s="680">
        <v>18650</v>
      </c>
      <c r="Y37" s="680"/>
      <c r="AA37" s="680"/>
      <c r="AD37" s="11"/>
      <c r="AE37" s="11"/>
      <c r="AF37" s="11"/>
      <c r="AG37" s="11"/>
      <c r="AH37" s="11"/>
      <c r="AI37" s="11"/>
      <c r="AJ37" s="11"/>
      <c r="AK37" s="11"/>
      <c r="AL37" s="11"/>
    </row>
    <row r="38" spans="3:38" ht="15.95" customHeight="1" x14ac:dyDescent="0.25">
      <c r="C38" s="7" t="s">
        <v>528</v>
      </c>
      <c r="D38" s="597">
        <f t="shared" si="0"/>
        <v>-59110</v>
      </c>
      <c r="E38" s="597"/>
      <c r="F38" s="64"/>
      <c r="G38" s="64"/>
      <c r="H38" s="70"/>
      <c r="I38" s="70"/>
      <c r="J38" s="70"/>
      <c r="K38" s="70"/>
      <c r="L38" s="71"/>
      <c r="M38" s="71"/>
      <c r="N38" s="71"/>
      <c r="O38" s="189">
        <f>AA38</f>
        <v>-59110</v>
      </c>
      <c r="P38" s="70"/>
      <c r="Q38" s="70"/>
      <c r="S38" s="190"/>
      <c r="W38" s="680"/>
      <c r="Y38" s="680"/>
      <c r="AA38" s="680">
        <v>-59110</v>
      </c>
      <c r="AD38" s="11"/>
      <c r="AE38" s="11"/>
      <c r="AF38" s="11"/>
      <c r="AG38" s="11"/>
      <c r="AH38" s="11"/>
      <c r="AI38" s="11"/>
      <c r="AJ38" s="11"/>
      <c r="AK38" s="11"/>
      <c r="AL38" s="11"/>
    </row>
    <row r="39" spans="3:38" ht="15.95" customHeight="1" x14ac:dyDescent="0.25">
      <c r="C39" s="7" t="s">
        <v>556</v>
      </c>
      <c r="D39" s="597">
        <f t="shared" si="0"/>
        <v>-3500</v>
      </c>
      <c r="E39" s="597"/>
      <c r="F39" s="64"/>
      <c r="G39" s="64"/>
      <c r="H39" s="70"/>
      <c r="I39" s="70"/>
      <c r="J39" s="70"/>
      <c r="K39" s="70"/>
      <c r="L39" s="71"/>
      <c r="M39" s="71"/>
      <c r="N39" s="71"/>
      <c r="O39" s="189">
        <f>AA39</f>
        <v>-3500</v>
      </c>
      <c r="P39" s="70"/>
      <c r="Q39" s="70"/>
      <c r="S39" s="190"/>
      <c r="W39" s="680"/>
      <c r="Y39" s="680"/>
      <c r="AA39" s="680">
        <v>-3500</v>
      </c>
      <c r="AD39" s="11"/>
      <c r="AE39" s="11"/>
      <c r="AF39" s="11"/>
      <c r="AG39" s="11"/>
      <c r="AH39" s="11"/>
      <c r="AI39" s="11"/>
      <c r="AJ39" s="11"/>
      <c r="AK39" s="11"/>
      <c r="AL39" s="11"/>
    </row>
    <row r="40" spans="3:38" ht="15.95" customHeight="1" x14ac:dyDescent="0.25">
      <c r="C40" s="7" t="s">
        <v>557</v>
      </c>
      <c r="D40" s="597">
        <f t="shared" si="0"/>
        <v>109400</v>
      </c>
      <c r="E40" s="597"/>
      <c r="F40" s="64"/>
      <c r="G40" s="64"/>
      <c r="H40" s="70"/>
      <c r="I40" s="70"/>
      <c r="J40" s="70"/>
      <c r="K40" s="70"/>
      <c r="L40" s="70"/>
      <c r="M40" s="70"/>
      <c r="N40" s="70"/>
      <c r="O40" s="189"/>
      <c r="P40" s="70"/>
      <c r="Q40" s="70"/>
      <c r="R40" s="190"/>
      <c r="S40" s="190"/>
      <c r="W40" s="680">
        <v>109400</v>
      </c>
      <c r="Y40" s="680"/>
      <c r="AA40" s="680"/>
      <c r="AD40" s="11"/>
      <c r="AE40" s="11"/>
      <c r="AF40" s="11"/>
      <c r="AG40" s="11"/>
      <c r="AH40" s="11"/>
      <c r="AI40" s="11"/>
      <c r="AJ40" s="11"/>
      <c r="AK40" s="11"/>
      <c r="AL40" s="11"/>
    </row>
    <row r="41" spans="3:38" ht="15.95" customHeight="1" x14ac:dyDescent="0.25">
      <c r="D41" s="597">
        <f t="shared" si="0"/>
        <v>-109400</v>
      </c>
      <c r="E41" s="597"/>
      <c r="F41" s="64"/>
      <c r="G41" s="64"/>
      <c r="O41" s="189"/>
      <c r="R41" s="165"/>
      <c r="S41" s="165"/>
      <c r="W41" s="680">
        <v>-109400</v>
      </c>
      <c r="Y41" s="680"/>
      <c r="AA41" s="680"/>
      <c r="AD41" s="11"/>
      <c r="AE41" s="11"/>
      <c r="AF41" s="11"/>
      <c r="AG41" s="11"/>
      <c r="AH41" s="11"/>
      <c r="AI41" s="11"/>
      <c r="AJ41" s="11"/>
      <c r="AK41" s="11"/>
      <c r="AL41" s="11"/>
    </row>
    <row r="42" spans="3:38" x14ac:dyDescent="0.25">
      <c r="AD42" s="11"/>
      <c r="AE42" s="11"/>
      <c r="AF42" s="11"/>
      <c r="AG42" s="11"/>
      <c r="AH42" s="11"/>
      <c r="AI42" s="11"/>
      <c r="AJ42" s="11"/>
      <c r="AK42" s="11"/>
      <c r="AL42" s="11"/>
    </row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scale="86"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6">
      <selection activeCell="Z32" sqref="Z32"/>
      <pageMargins left="1" right="0.7" top="0.85" bottom="0.8" header="0.5" footer="0.35"/>
      <printOptions horizontalCentered="1"/>
      <pageSetup scale="85"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28">
      <selection activeCell="N43" sqref="N43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28">
      <selection activeCell="N43" sqref="N43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85"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howPageBreaks="1" fitToPage="1" printArea="1" topLeftCell="A13">
      <selection activeCell="S17" sqref="S17"/>
      <pageMargins left="1" right="0.7" top="0.85" bottom="0.8" header="0.5" footer="0.35"/>
      <printOptions horizontalCentered="1"/>
      <pageSetup scale="87"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 topLeftCell="A13">
      <selection activeCell="S17" sqref="S17"/>
      <pageMargins left="1" right="0.7" top="0.85" bottom="0.8" header="0.5" footer="0.35"/>
      <printOptions horizontalCentered="1"/>
      <pageSetup scale="87"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22">
    <mergeCell ref="D40:E40"/>
    <mergeCell ref="D41:E41"/>
    <mergeCell ref="D30:F30"/>
    <mergeCell ref="D39:E39"/>
    <mergeCell ref="D32:E32"/>
    <mergeCell ref="D33:E33"/>
    <mergeCell ref="M19:U19"/>
    <mergeCell ref="D35:E35"/>
    <mergeCell ref="L33:M33"/>
    <mergeCell ref="I30:K30"/>
    <mergeCell ref="C24:K24"/>
    <mergeCell ref="M3:U3"/>
    <mergeCell ref="M9:U9"/>
    <mergeCell ref="C9:K9"/>
    <mergeCell ref="C3:K3"/>
    <mergeCell ref="M14:U14"/>
    <mergeCell ref="C19:K19"/>
    <mergeCell ref="C14:K14"/>
    <mergeCell ref="D38:E38"/>
    <mergeCell ref="D37:E37"/>
    <mergeCell ref="D36:E36"/>
    <mergeCell ref="D34:E34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5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4.7109375" style="6" customWidth="1"/>
    <col min="3" max="5" width="3.5703125" style="6" customWidth="1"/>
    <col min="6" max="6" width="4.7109375" style="6" customWidth="1"/>
    <col min="7" max="7" width="22.85546875" style="6" customWidth="1"/>
    <col min="8" max="9" width="9.140625" style="6"/>
    <col min="10" max="10" width="4" style="6" customWidth="1"/>
    <col min="11" max="12" width="12.7109375" style="6" customWidth="1"/>
    <col min="13" max="13" width="9.140625" style="6"/>
    <col min="14" max="14" width="2.7109375" style="6" customWidth="1"/>
    <col min="15" max="15" width="0" style="677" hidden="1" customWidth="1"/>
    <col min="16" max="16" width="2.7109375" style="677" hidden="1" customWidth="1"/>
    <col min="17" max="17" width="9.140625" style="338"/>
    <col min="18" max="18" width="2.7109375" style="338" customWidth="1"/>
    <col min="19" max="19" width="9.140625" style="338"/>
    <col min="20" max="20" width="2.7109375" style="338" customWidth="1"/>
    <col min="21" max="21" width="9.140625" style="338"/>
    <col min="22" max="16384" width="9.140625" style="6"/>
  </cols>
  <sheetData>
    <row r="1" spans="2:16" ht="28.5" customHeight="1" x14ac:dyDescent="0.25"/>
    <row r="2" spans="2:16" ht="18" customHeight="1" x14ac:dyDescent="0.25">
      <c r="B2" s="6" t="s">
        <v>853</v>
      </c>
    </row>
    <row r="3" spans="2:16" ht="18" customHeight="1" thickBot="1" x14ac:dyDescent="0.3">
      <c r="B3" s="28" t="s">
        <v>540</v>
      </c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</row>
    <row r="4" spans="2:16" ht="21.95" customHeight="1" thickTop="1" thickBot="1" x14ac:dyDescent="0.3">
      <c r="B4" s="127"/>
      <c r="C4" s="561" t="s">
        <v>562</v>
      </c>
      <c r="D4" s="573"/>
      <c r="E4" s="562"/>
      <c r="F4" s="559" t="s">
        <v>497</v>
      </c>
      <c r="G4" s="559"/>
      <c r="H4" s="559"/>
      <c r="I4" s="559"/>
      <c r="J4" s="560"/>
      <c r="K4" s="31" t="s">
        <v>545</v>
      </c>
      <c r="L4" s="32" t="s">
        <v>543</v>
      </c>
    </row>
    <row r="5" spans="2:16" ht="17.100000000000001" customHeight="1" thickTop="1" x14ac:dyDescent="0.25">
      <c r="B5" s="11"/>
      <c r="C5" s="601" t="s">
        <v>509</v>
      </c>
      <c r="D5" s="602"/>
      <c r="E5" s="265"/>
      <c r="F5" s="94" t="s">
        <v>538</v>
      </c>
      <c r="G5" s="94"/>
      <c r="H5" s="94"/>
      <c r="I5" s="94"/>
      <c r="J5" s="56"/>
      <c r="K5" s="57">
        <f>O5</f>
        <v>22000</v>
      </c>
      <c r="L5" s="30"/>
      <c r="O5" s="680">
        <v>22000</v>
      </c>
      <c r="P5" s="682" t="s">
        <v>1061</v>
      </c>
    </row>
    <row r="6" spans="2:16" ht="17.100000000000001" customHeight="1" x14ac:dyDescent="0.25">
      <c r="B6" s="11"/>
      <c r="C6" s="599"/>
      <c r="D6" s="600"/>
      <c r="E6" s="260"/>
      <c r="F6" s="13"/>
      <c r="G6" s="13" t="s">
        <v>554</v>
      </c>
      <c r="H6" s="26"/>
      <c r="I6" s="26"/>
      <c r="J6" s="24"/>
      <c r="K6" s="22"/>
      <c r="L6" s="30">
        <f>SUM(K5)</f>
        <v>22000</v>
      </c>
    </row>
    <row r="7" spans="2:16" ht="17.100000000000001" customHeight="1" x14ac:dyDescent="0.25">
      <c r="B7" s="11"/>
      <c r="C7" s="599"/>
      <c r="D7" s="600"/>
      <c r="E7" s="260"/>
      <c r="F7" s="174" t="s">
        <v>658</v>
      </c>
      <c r="G7" s="26"/>
      <c r="H7" s="26"/>
      <c r="I7" s="26"/>
      <c r="J7" s="24"/>
      <c r="K7" s="22"/>
      <c r="L7" s="30"/>
    </row>
    <row r="8" spans="2:16" ht="17.100000000000001" customHeight="1" x14ac:dyDescent="0.25">
      <c r="B8" s="11"/>
      <c r="C8" s="599"/>
      <c r="D8" s="600"/>
      <c r="E8" s="254"/>
      <c r="F8" s="26"/>
      <c r="G8" s="26"/>
      <c r="H8" s="26"/>
      <c r="I8" s="26"/>
      <c r="J8" s="24"/>
      <c r="K8" s="22"/>
      <c r="L8" s="30"/>
    </row>
    <row r="9" spans="2:16" ht="17.100000000000001" customHeight="1" x14ac:dyDescent="0.25">
      <c r="B9" s="93"/>
      <c r="C9" s="599" t="s">
        <v>510</v>
      </c>
      <c r="D9" s="600"/>
      <c r="E9" s="127"/>
      <c r="F9" s="94" t="s">
        <v>573</v>
      </c>
      <c r="G9" s="94"/>
      <c r="H9" s="94"/>
      <c r="I9" s="94"/>
      <c r="J9" s="56"/>
      <c r="K9" s="57">
        <f>O9</f>
        <v>13500</v>
      </c>
      <c r="L9" s="30"/>
      <c r="O9" s="680">
        <v>13500</v>
      </c>
    </row>
    <row r="10" spans="2:16" ht="17.100000000000001" customHeight="1" x14ac:dyDescent="0.25">
      <c r="B10" s="11"/>
      <c r="C10" s="599"/>
      <c r="D10" s="600"/>
      <c r="E10" s="260"/>
      <c r="F10" s="13"/>
      <c r="G10" s="13" t="s">
        <v>538</v>
      </c>
      <c r="H10" s="26"/>
      <c r="I10" s="26"/>
      <c r="J10" s="24"/>
      <c r="K10" s="22"/>
      <c r="L10" s="30">
        <f>SUM(K9)</f>
        <v>13500</v>
      </c>
    </row>
    <row r="11" spans="2:16" ht="17.100000000000001" customHeight="1" x14ac:dyDescent="0.25">
      <c r="B11" s="11"/>
      <c r="C11" s="599"/>
      <c r="D11" s="600"/>
      <c r="E11" s="260"/>
      <c r="F11" s="174" t="s">
        <v>632</v>
      </c>
      <c r="G11" s="26"/>
      <c r="H11" s="26"/>
      <c r="I11" s="26"/>
      <c r="J11" s="24"/>
      <c r="K11" s="22"/>
      <c r="L11" s="30"/>
    </row>
    <row r="12" spans="2:16" ht="17.100000000000001" customHeight="1" x14ac:dyDescent="0.25">
      <c r="B12" s="11"/>
      <c r="C12" s="599"/>
      <c r="D12" s="600"/>
      <c r="E12" s="260"/>
      <c r="F12" s="26"/>
      <c r="G12" s="26"/>
      <c r="H12" s="26"/>
      <c r="I12" s="26"/>
      <c r="J12" s="24"/>
      <c r="K12" s="22"/>
      <c r="L12" s="30"/>
    </row>
    <row r="13" spans="2:16" ht="17.100000000000001" customHeight="1" x14ac:dyDescent="0.25">
      <c r="B13" s="47"/>
      <c r="C13" s="599" t="s">
        <v>511</v>
      </c>
      <c r="D13" s="600"/>
      <c r="E13" s="127"/>
      <c r="F13" s="26" t="s">
        <v>287</v>
      </c>
      <c r="G13" s="26"/>
      <c r="H13" s="26"/>
      <c r="I13" s="26"/>
      <c r="J13" s="24"/>
      <c r="K13" s="22">
        <f>O13</f>
        <v>5320</v>
      </c>
      <c r="L13" s="30"/>
      <c r="O13" s="680">
        <v>5320</v>
      </c>
    </row>
    <row r="14" spans="2:16" ht="17.100000000000001" customHeight="1" x14ac:dyDescent="0.25">
      <c r="B14" s="11"/>
      <c r="C14" s="599"/>
      <c r="D14" s="600"/>
      <c r="E14" s="260"/>
      <c r="F14" s="13"/>
      <c r="G14" s="13" t="s">
        <v>538</v>
      </c>
      <c r="H14" s="26"/>
      <c r="I14" s="26"/>
      <c r="J14" s="24"/>
      <c r="K14" s="22"/>
      <c r="L14" s="30">
        <f>SUM(K13)</f>
        <v>5320</v>
      </c>
    </row>
    <row r="15" spans="2:16" ht="17.100000000000001" customHeight="1" x14ac:dyDescent="0.25">
      <c r="B15" s="11"/>
      <c r="C15" s="599"/>
      <c r="D15" s="600"/>
      <c r="E15" s="260"/>
      <c r="F15" s="174" t="s">
        <v>633</v>
      </c>
      <c r="G15" s="26"/>
      <c r="H15" s="26"/>
      <c r="I15" s="26"/>
      <c r="J15" s="24"/>
      <c r="K15" s="22"/>
      <c r="L15" s="30"/>
    </row>
    <row r="16" spans="2:16" ht="17.100000000000001" customHeight="1" x14ac:dyDescent="0.25">
      <c r="B16" s="11"/>
      <c r="C16" s="599"/>
      <c r="D16" s="600"/>
      <c r="E16" s="260"/>
      <c r="F16" s="26"/>
      <c r="G16" s="26"/>
      <c r="H16" s="26"/>
      <c r="I16" s="26"/>
      <c r="J16" s="24"/>
      <c r="K16" s="22"/>
      <c r="L16" s="58"/>
    </row>
    <row r="17" spans="2:15" ht="17.100000000000001" customHeight="1" x14ac:dyDescent="0.25">
      <c r="B17" s="47"/>
      <c r="C17" s="599" t="s">
        <v>517</v>
      </c>
      <c r="D17" s="600"/>
      <c r="E17" s="127"/>
      <c r="F17" s="55" t="s">
        <v>69</v>
      </c>
      <c r="G17" s="55"/>
      <c r="H17" s="55"/>
      <c r="I17" s="55"/>
      <c r="J17" s="56"/>
      <c r="K17" s="57">
        <f>O17</f>
        <v>58800</v>
      </c>
      <c r="L17" s="30"/>
      <c r="O17" s="680">
        <v>58800</v>
      </c>
    </row>
    <row r="18" spans="2:15" ht="17.100000000000001" customHeight="1" x14ac:dyDescent="0.25">
      <c r="B18" s="11"/>
      <c r="C18" s="599"/>
      <c r="D18" s="600"/>
      <c r="E18" s="262"/>
      <c r="F18" s="13"/>
      <c r="G18" s="21" t="s">
        <v>538</v>
      </c>
      <c r="H18" s="21"/>
      <c r="I18" s="21"/>
      <c r="J18" s="24"/>
      <c r="K18" s="22"/>
      <c r="L18" s="30">
        <f>SUM(K17)</f>
        <v>58800</v>
      </c>
    </row>
    <row r="19" spans="2:15" ht="17.100000000000001" customHeight="1" x14ac:dyDescent="0.25">
      <c r="B19" s="11"/>
      <c r="C19" s="599"/>
      <c r="D19" s="600"/>
      <c r="E19" s="260"/>
      <c r="F19" s="250" t="s">
        <v>604</v>
      </c>
      <c r="G19" s="13"/>
      <c r="H19" s="21"/>
      <c r="I19" s="21"/>
      <c r="J19" s="24"/>
      <c r="K19" s="22"/>
      <c r="L19" s="30"/>
    </row>
    <row r="20" spans="2:15" ht="17.100000000000001" customHeight="1" x14ac:dyDescent="0.25">
      <c r="B20" s="11"/>
      <c r="C20" s="599"/>
      <c r="D20" s="600"/>
      <c r="E20" s="260"/>
      <c r="F20" s="13"/>
      <c r="G20" s="21"/>
      <c r="H20" s="21"/>
      <c r="I20" s="21"/>
      <c r="J20" s="24"/>
      <c r="K20" s="22"/>
      <c r="L20" s="30"/>
    </row>
    <row r="21" spans="2:15" ht="17.100000000000001" customHeight="1" x14ac:dyDescent="0.25">
      <c r="B21" s="47"/>
      <c r="C21" s="599" t="s">
        <v>527</v>
      </c>
      <c r="D21" s="600"/>
      <c r="E21" s="127"/>
      <c r="F21" s="21" t="s">
        <v>538</v>
      </c>
      <c r="G21" s="21"/>
      <c r="H21" s="21"/>
      <c r="I21" s="21"/>
      <c r="J21" s="24"/>
      <c r="K21" s="22">
        <f>O21</f>
        <v>18650</v>
      </c>
      <c r="L21" s="30"/>
      <c r="O21" s="680">
        <v>18650</v>
      </c>
    </row>
    <row r="22" spans="2:15" ht="17.100000000000001" customHeight="1" x14ac:dyDescent="0.25">
      <c r="B22" s="11"/>
      <c r="C22" s="599"/>
      <c r="D22" s="600"/>
      <c r="E22" s="262"/>
      <c r="F22" s="13" t="s">
        <v>548</v>
      </c>
      <c r="G22" s="21"/>
      <c r="H22" s="21"/>
      <c r="I22" s="21"/>
      <c r="J22" s="24"/>
      <c r="K22" s="22">
        <f>O22</f>
        <v>128200</v>
      </c>
      <c r="L22" s="30"/>
      <c r="O22" s="680">
        <v>128200</v>
      </c>
    </row>
    <row r="23" spans="2:15" ht="17.100000000000001" customHeight="1" x14ac:dyDescent="0.25">
      <c r="B23" s="11"/>
      <c r="C23" s="599"/>
      <c r="D23" s="600"/>
      <c r="E23" s="254"/>
      <c r="F23" s="13"/>
      <c r="G23" s="21" t="s">
        <v>572</v>
      </c>
      <c r="H23" s="21"/>
      <c r="I23" s="21"/>
      <c r="J23" s="24"/>
      <c r="K23" s="22"/>
      <c r="L23" s="30">
        <f>SUM(K21:K22)</f>
        <v>146850</v>
      </c>
    </row>
    <row r="24" spans="2:15" ht="17.100000000000001" customHeight="1" x14ac:dyDescent="0.25">
      <c r="B24" s="11"/>
      <c r="C24" s="599"/>
      <c r="D24" s="600"/>
      <c r="E24" s="263"/>
      <c r="F24" s="250" t="s">
        <v>627</v>
      </c>
      <c r="G24" s="21"/>
      <c r="H24" s="21"/>
      <c r="I24" s="21"/>
      <c r="J24" s="24"/>
      <c r="K24" s="22"/>
      <c r="L24" s="30"/>
    </row>
    <row r="25" spans="2:15" ht="17.100000000000001" customHeight="1" x14ac:dyDescent="0.25">
      <c r="B25" s="11"/>
      <c r="C25" s="599"/>
      <c r="D25" s="600"/>
      <c r="E25" s="267"/>
      <c r="F25" s="13"/>
      <c r="G25" s="21"/>
      <c r="H25" s="21"/>
      <c r="I25" s="21"/>
      <c r="J25" s="24"/>
      <c r="K25" s="22"/>
      <c r="L25" s="30"/>
    </row>
    <row r="26" spans="2:15" ht="17.100000000000001" customHeight="1" x14ac:dyDescent="0.25">
      <c r="B26" s="47"/>
      <c r="C26" s="599" t="s">
        <v>216</v>
      </c>
      <c r="D26" s="600"/>
      <c r="E26" s="254"/>
      <c r="F26" s="13" t="s">
        <v>635</v>
      </c>
      <c r="G26" s="21"/>
      <c r="H26" s="21"/>
      <c r="I26" s="21"/>
      <c r="J26" s="24"/>
      <c r="K26" s="22">
        <f>O26</f>
        <v>59110</v>
      </c>
      <c r="L26" s="30"/>
      <c r="O26" s="680">
        <v>59110</v>
      </c>
    </row>
    <row r="27" spans="2:15" ht="17.100000000000001" customHeight="1" x14ac:dyDescent="0.25">
      <c r="B27" s="11"/>
      <c r="C27" s="599"/>
      <c r="D27" s="600"/>
      <c r="E27" s="263"/>
      <c r="F27" s="21"/>
      <c r="G27" s="21" t="s">
        <v>538</v>
      </c>
      <c r="H27" s="21"/>
      <c r="I27" s="21"/>
      <c r="J27" s="24"/>
      <c r="K27" s="22"/>
      <c r="L27" s="30">
        <f>SUM(K26)</f>
        <v>59110</v>
      </c>
    </row>
    <row r="28" spans="2:15" ht="17.100000000000001" customHeight="1" x14ac:dyDescent="0.25">
      <c r="B28" s="11"/>
      <c r="C28" s="599"/>
      <c r="D28" s="600"/>
      <c r="E28" s="263"/>
      <c r="F28" s="250" t="s">
        <v>636</v>
      </c>
      <c r="G28" s="13"/>
      <c r="H28" s="21"/>
      <c r="I28" s="21"/>
      <c r="J28" s="24"/>
      <c r="K28" s="22"/>
      <c r="L28" s="30"/>
    </row>
    <row r="29" spans="2:15" ht="17.100000000000001" customHeight="1" x14ac:dyDescent="0.25">
      <c r="B29" s="11"/>
      <c r="C29" s="599"/>
      <c r="D29" s="600"/>
      <c r="E29" s="267"/>
      <c r="F29" s="13"/>
      <c r="G29" s="21"/>
      <c r="H29" s="21"/>
      <c r="I29" s="21"/>
      <c r="J29" s="24"/>
      <c r="K29" s="22"/>
      <c r="L29" s="30"/>
    </row>
    <row r="30" spans="2:15" ht="17.100000000000001" customHeight="1" x14ac:dyDescent="0.25">
      <c r="B30" s="47"/>
      <c r="C30" s="599" t="s">
        <v>556</v>
      </c>
      <c r="D30" s="600"/>
      <c r="E30" s="254"/>
      <c r="F30" s="13" t="s">
        <v>571</v>
      </c>
      <c r="G30" s="21"/>
      <c r="H30" s="21"/>
      <c r="I30" s="21"/>
      <c r="J30" s="24"/>
      <c r="K30" s="22">
        <f>O30</f>
        <v>3500</v>
      </c>
      <c r="L30" s="30"/>
      <c r="O30" s="680">
        <v>3500</v>
      </c>
    </row>
    <row r="31" spans="2:15" ht="17.100000000000001" customHeight="1" x14ac:dyDescent="0.25">
      <c r="B31" s="11"/>
      <c r="C31" s="599"/>
      <c r="D31" s="600"/>
      <c r="E31" s="263"/>
      <c r="F31" s="21"/>
      <c r="G31" s="21" t="s">
        <v>538</v>
      </c>
      <c r="H31" s="21"/>
      <c r="I31" s="21"/>
      <c r="J31" s="24"/>
      <c r="K31" s="22"/>
      <c r="L31" s="30">
        <f>SUM(K30)</f>
        <v>3500</v>
      </c>
    </row>
    <row r="32" spans="2:15" ht="17.100000000000001" customHeight="1" x14ac:dyDescent="0.25">
      <c r="B32" s="11"/>
      <c r="C32" s="599"/>
      <c r="D32" s="600"/>
      <c r="E32" s="254"/>
      <c r="F32" s="250" t="s">
        <v>335</v>
      </c>
      <c r="G32" s="21"/>
      <c r="H32" s="21"/>
      <c r="I32" s="21"/>
      <c r="J32" s="24"/>
      <c r="K32" s="22"/>
      <c r="L32" s="30"/>
    </row>
    <row r="33" spans="2:15" ht="17.100000000000001" customHeight="1" x14ac:dyDescent="0.25">
      <c r="B33" s="11"/>
      <c r="C33" s="599"/>
      <c r="D33" s="600"/>
      <c r="E33" s="267"/>
      <c r="F33" s="13"/>
      <c r="G33" s="13"/>
      <c r="H33" s="21"/>
      <c r="I33" s="21"/>
      <c r="J33" s="24"/>
      <c r="K33" s="22"/>
      <c r="L33" s="30"/>
    </row>
    <row r="34" spans="2:15" ht="17.100000000000001" customHeight="1" x14ac:dyDescent="0.25">
      <c r="B34" s="47"/>
      <c r="C34" s="599" t="s">
        <v>557</v>
      </c>
      <c r="D34" s="600"/>
      <c r="E34" s="276"/>
      <c r="F34" s="13" t="s">
        <v>538</v>
      </c>
      <c r="G34" s="21"/>
      <c r="H34" s="21"/>
      <c r="I34" s="21"/>
      <c r="J34" s="24"/>
      <c r="K34" s="22">
        <f>O34</f>
        <v>109400</v>
      </c>
      <c r="L34" s="30"/>
      <c r="O34" s="680">
        <v>109400</v>
      </c>
    </row>
    <row r="35" spans="2:15" ht="17.100000000000001" customHeight="1" x14ac:dyDescent="0.25">
      <c r="B35" s="11"/>
      <c r="C35" s="599"/>
      <c r="D35" s="600"/>
      <c r="E35" s="277"/>
      <c r="F35" s="21"/>
      <c r="G35" s="21" t="s">
        <v>548</v>
      </c>
      <c r="H35" s="21"/>
      <c r="I35" s="21"/>
      <c r="J35" s="24"/>
      <c r="K35" s="22"/>
      <c r="L35" s="30">
        <f>SUM(K34)</f>
        <v>109400</v>
      </c>
    </row>
    <row r="36" spans="2:15" ht="17.100000000000001" customHeight="1" x14ac:dyDescent="0.25">
      <c r="B36" s="11"/>
      <c r="C36" s="599"/>
      <c r="D36" s="600"/>
      <c r="E36" s="263"/>
      <c r="F36" s="250" t="s">
        <v>637</v>
      </c>
      <c r="G36" s="21"/>
      <c r="H36" s="21"/>
      <c r="I36" s="21"/>
      <c r="J36" s="24"/>
      <c r="K36" s="22"/>
      <c r="L36" s="30"/>
    </row>
    <row r="37" spans="2:15" ht="5.0999999999999996" customHeight="1" x14ac:dyDescent="0.25">
      <c r="C37" s="11"/>
    </row>
    <row r="38" spans="2:15" ht="15" customHeight="1" x14ac:dyDescent="0.25">
      <c r="B38" s="63" t="s">
        <v>278</v>
      </c>
      <c r="C38" s="99" t="s">
        <v>217</v>
      </c>
    </row>
    <row r="39" spans="2:15" ht="3" customHeight="1" x14ac:dyDescent="0.25">
      <c r="B39" s="63"/>
      <c r="C39" s="99"/>
    </row>
    <row r="40" spans="2:15" ht="15" customHeight="1" x14ac:dyDescent="0.25">
      <c r="C40" s="62" t="s">
        <v>218</v>
      </c>
      <c r="D40" s="62"/>
      <c r="E40" s="62"/>
      <c r="F40" s="62"/>
      <c r="H40" s="325">
        <f>O40</f>
        <v>59110</v>
      </c>
      <c r="I40" s="325"/>
      <c r="O40" s="680">
        <f>O26</f>
        <v>59110</v>
      </c>
    </row>
    <row r="41" spans="2:15" ht="12.95" customHeight="1" x14ac:dyDescent="0.25">
      <c r="C41" s="62"/>
      <c r="D41" s="62" t="s">
        <v>219</v>
      </c>
      <c r="E41" s="62"/>
      <c r="F41" s="62"/>
      <c r="H41" s="6" t="s">
        <v>504</v>
      </c>
      <c r="I41" s="325">
        <f>SUM(H40)</f>
        <v>59110</v>
      </c>
    </row>
    <row r="42" spans="2:15" ht="3" customHeight="1" x14ac:dyDescent="0.25">
      <c r="C42" s="62"/>
      <c r="D42" s="62"/>
      <c r="E42" s="62"/>
      <c r="F42" s="62"/>
      <c r="H42" s="337"/>
      <c r="I42" s="337"/>
    </row>
    <row r="43" spans="2:15" ht="15" customHeight="1" x14ac:dyDescent="0.25">
      <c r="C43" s="62" t="s">
        <v>220</v>
      </c>
      <c r="D43" s="62"/>
      <c r="E43" s="62"/>
      <c r="F43" s="62"/>
      <c r="H43" s="325">
        <f>I41</f>
        <v>59110</v>
      </c>
      <c r="I43" s="325"/>
    </row>
    <row r="44" spans="2:15" ht="12.95" customHeight="1" x14ac:dyDescent="0.25">
      <c r="C44" s="62"/>
      <c r="D44" s="62" t="s">
        <v>221</v>
      </c>
      <c r="E44" s="62"/>
      <c r="F44" s="62"/>
      <c r="H44" s="6" t="s">
        <v>504</v>
      </c>
      <c r="I44" s="325">
        <f>SUM(H43)</f>
        <v>59110</v>
      </c>
    </row>
    <row r="45" spans="2:15" x14ac:dyDescent="0.25">
      <c r="C45" s="62"/>
      <c r="D45" s="62"/>
      <c r="E45" s="62"/>
      <c r="F45" s="62"/>
      <c r="G45" s="62"/>
      <c r="H45" s="62"/>
      <c r="I45" s="62"/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scale="89"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28">
      <selection activeCell="B30" sqref="B30"/>
      <pageMargins left="0.7" right="1" top="0.85" bottom="0.8" header="0.5" footer="0.35"/>
      <printOptions horizontalCentered="1"/>
      <pageSetup scale="88"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15">
      <selection activeCell="P26" sqref="P26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15">
      <selection activeCell="P26" sqref="P26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scale="88"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 topLeftCell="A16">
      <pageMargins left="0.7" right="1" top="0.85" bottom="0.8" header="0.5" footer="0.35"/>
      <printOptions horizontalCentered="1"/>
      <pageSetup scale="89"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 topLeftCell="A16">
      <pageMargins left="0.7" right="1" top="0.85" bottom="0.8" header="0.5" footer="0.35"/>
      <printOptions horizontalCentered="1"/>
      <pageSetup scale="90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5">
    <mergeCell ref="F4:J4"/>
    <mergeCell ref="C3:L3"/>
    <mergeCell ref="C4:E4"/>
    <mergeCell ref="C5:D5"/>
    <mergeCell ref="C10:D10"/>
    <mergeCell ref="C12:D12"/>
    <mergeCell ref="C13:D13"/>
    <mergeCell ref="C6:D6"/>
    <mergeCell ref="C7:D7"/>
    <mergeCell ref="C8:D8"/>
    <mergeCell ref="C9:D9"/>
    <mergeCell ref="C11:D11"/>
    <mergeCell ref="C18:D18"/>
    <mergeCell ref="C19:D19"/>
    <mergeCell ref="C20:D20"/>
    <mergeCell ref="C21:D21"/>
    <mergeCell ref="C14:D14"/>
    <mergeCell ref="C15:D15"/>
    <mergeCell ref="C16:D16"/>
    <mergeCell ref="C17:D17"/>
    <mergeCell ref="C26:D26"/>
    <mergeCell ref="C27:D27"/>
    <mergeCell ref="C28:D28"/>
    <mergeCell ref="C29:D29"/>
    <mergeCell ref="C22:D22"/>
    <mergeCell ref="C23:D23"/>
    <mergeCell ref="C24:D24"/>
    <mergeCell ref="C25:D25"/>
    <mergeCell ref="C34:D34"/>
    <mergeCell ref="C35:D35"/>
    <mergeCell ref="C36:D36"/>
    <mergeCell ref="C30:D30"/>
    <mergeCell ref="C31:D31"/>
    <mergeCell ref="C32:D32"/>
    <mergeCell ref="C33:D33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45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4.7109375" style="6" customWidth="1"/>
    <col min="3" max="3" width="6.140625" style="6" customWidth="1"/>
    <col min="4" max="4" width="4" style="6" customWidth="1"/>
    <col min="5" max="5" width="9.5703125" style="6" customWidth="1"/>
    <col min="6" max="6" width="0.85546875" style="6" customWidth="1"/>
    <col min="7" max="7" width="6.140625" style="6" customWidth="1"/>
    <col min="8" max="8" width="3.42578125" style="6" customWidth="1"/>
    <col min="9" max="9" width="10.5703125" style="6" customWidth="1"/>
    <col min="10" max="10" width="2.42578125" style="6" customWidth="1"/>
    <col min="11" max="11" width="5.7109375" style="6" customWidth="1"/>
    <col min="12" max="12" width="4.5703125" style="6" customWidth="1"/>
    <col min="13" max="13" width="9.5703125" style="6" customWidth="1"/>
    <col min="14" max="15" width="0.85546875" style="6" customWidth="1"/>
    <col min="16" max="16" width="5.7109375" style="6" customWidth="1"/>
    <col min="17" max="17" width="4" style="6" customWidth="1"/>
    <col min="18" max="18" width="9.5703125" style="6" customWidth="1"/>
    <col min="19" max="19" width="9.140625" style="6"/>
    <col min="20" max="20" width="0" style="709" hidden="1" customWidth="1"/>
    <col min="21" max="16384" width="9.140625" style="6"/>
  </cols>
  <sheetData>
    <row r="1" spans="2:24" ht="28.5" customHeight="1" x14ac:dyDescent="0.25"/>
    <row r="2" spans="2:24" ht="18" customHeight="1" x14ac:dyDescent="0.25">
      <c r="B2" s="6" t="s">
        <v>853</v>
      </c>
    </row>
    <row r="3" spans="2:24" ht="15.95" customHeight="1" x14ac:dyDescent="0.25">
      <c r="B3" s="7" t="s">
        <v>541</v>
      </c>
      <c r="C3" s="548" t="s">
        <v>538</v>
      </c>
      <c r="D3" s="548"/>
      <c r="E3" s="589"/>
      <c r="F3" s="589"/>
      <c r="G3" s="589"/>
      <c r="H3" s="589"/>
      <c r="I3" s="589"/>
      <c r="K3" s="548" t="s">
        <v>548</v>
      </c>
      <c r="L3" s="548"/>
      <c r="M3" s="589"/>
      <c r="N3" s="589"/>
      <c r="O3" s="589"/>
      <c r="P3" s="589"/>
      <c r="Q3" s="589"/>
      <c r="R3" s="589"/>
    </row>
    <row r="4" spans="2:24" ht="18" customHeight="1" x14ac:dyDescent="0.25">
      <c r="C4" s="450" t="s">
        <v>471</v>
      </c>
      <c r="D4" s="27"/>
      <c r="E4" s="27">
        <f>'2-32'!K5</f>
        <v>22000</v>
      </c>
      <c r="F4" s="197"/>
      <c r="G4" s="605">
        <f>'2-32'!L10</f>
        <v>13500</v>
      </c>
      <c r="H4" s="605"/>
      <c r="I4" s="63" t="s">
        <v>472</v>
      </c>
      <c r="J4" s="27"/>
      <c r="K4" s="470" t="s">
        <v>475</v>
      </c>
      <c r="L4" s="35"/>
      <c r="M4" s="27">
        <f>'2-32'!K22</f>
        <v>128200</v>
      </c>
      <c r="N4" s="197"/>
      <c r="O4" s="11"/>
      <c r="P4" s="605">
        <f>'2-32'!L35</f>
        <v>109400</v>
      </c>
      <c r="Q4" s="605"/>
      <c r="R4" s="63" t="s">
        <v>478</v>
      </c>
      <c r="T4" s="708" t="s">
        <v>1063</v>
      </c>
    </row>
    <row r="5" spans="2:24" ht="15.95" customHeight="1" x14ac:dyDescent="0.25">
      <c r="C5" s="450" t="s">
        <v>475</v>
      </c>
      <c r="D5" s="27"/>
      <c r="E5" s="27">
        <f>'2-32'!K21</f>
        <v>18650</v>
      </c>
      <c r="F5" s="46"/>
      <c r="G5" s="604">
        <f>'2-32'!L14</f>
        <v>5320</v>
      </c>
      <c r="H5" s="604"/>
      <c r="I5" s="63" t="s">
        <v>474</v>
      </c>
      <c r="J5" s="35"/>
      <c r="K5" s="315"/>
      <c r="L5" s="35"/>
      <c r="M5" s="27"/>
      <c r="N5" s="46"/>
      <c r="O5" s="11"/>
      <c r="P5" s="35"/>
      <c r="Q5" s="35"/>
    </row>
    <row r="6" spans="2:24" ht="15.95" customHeight="1" x14ac:dyDescent="0.25">
      <c r="C6" s="450" t="s">
        <v>478</v>
      </c>
      <c r="D6" s="27"/>
      <c r="E6" s="27">
        <f>'2-32'!K34</f>
        <v>109400</v>
      </c>
      <c r="F6" s="46"/>
      <c r="G6" s="604">
        <f>'2-32'!L18</f>
        <v>58800</v>
      </c>
      <c r="H6" s="604"/>
      <c r="I6" s="63" t="s">
        <v>473</v>
      </c>
      <c r="J6" s="35"/>
      <c r="K6" s="315"/>
      <c r="L6" s="35"/>
      <c r="M6" s="27"/>
      <c r="N6" s="46"/>
      <c r="O6" s="11"/>
      <c r="P6" s="35"/>
      <c r="Q6" s="35"/>
    </row>
    <row r="7" spans="2:24" ht="15.95" customHeight="1" x14ac:dyDescent="0.25">
      <c r="C7" s="43"/>
      <c r="D7" s="27"/>
      <c r="E7" s="27"/>
      <c r="F7" s="46"/>
      <c r="G7" s="604">
        <f>'2-32'!L27</f>
        <v>59110</v>
      </c>
      <c r="H7" s="604"/>
      <c r="I7" s="63" t="s">
        <v>476</v>
      </c>
      <c r="J7" s="35"/>
      <c r="K7" s="43"/>
      <c r="L7" s="27"/>
      <c r="M7" s="27"/>
      <c r="N7" s="46"/>
      <c r="O7" s="11"/>
      <c r="P7" s="27"/>
      <c r="Q7" s="27"/>
      <c r="R7" s="11"/>
    </row>
    <row r="8" spans="2:24" ht="15.95" customHeight="1" x14ac:dyDescent="0.25">
      <c r="C8" s="196"/>
      <c r="D8" s="196"/>
      <c r="E8" s="196"/>
      <c r="F8" s="149"/>
      <c r="G8" s="606">
        <f>'2-32'!L31</f>
        <v>3500</v>
      </c>
      <c r="H8" s="606"/>
      <c r="I8" s="187" t="s">
        <v>477</v>
      </c>
      <c r="J8" s="35"/>
      <c r="K8" s="244"/>
      <c r="L8" s="196"/>
      <c r="M8" s="196"/>
      <c r="N8" s="149"/>
      <c r="O8" s="12"/>
      <c r="P8" s="196"/>
      <c r="Q8" s="196"/>
      <c r="R8" s="12"/>
    </row>
    <row r="9" spans="2:24" ht="15.95" customHeight="1" x14ac:dyDescent="0.25">
      <c r="C9" s="27" t="s">
        <v>1013</v>
      </c>
      <c r="D9" s="107"/>
      <c r="E9" s="27">
        <f>SUM(E4:E8)-SUM(G4:G8)</f>
        <v>9820</v>
      </c>
      <c r="F9" s="46"/>
      <c r="G9" s="169"/>
      <c r="H9" s="27"/>
      <c r="I9" s="27"/>
      <c r="J9" s="27"/>
      <c r="K9" s="27" t="s">
        <v>1013</v>
      </c>
      <c r="L9" s="108"/>
      <c r="M9" s="27">
        <f>SUM(M4:M8)-SUM(P4:P8)</f>
        <v>18800</v>
      </c>
      <c r="N9" s="46"/>
      <c r="O9" s="11"/>
      <c r="P9" s="35"/>
      <c r="Q9" s="35"/>
    </row>
    <row r="10" spans="2:24" ht="15.95" customHeight="1" x14ac:dyDescent="0.25">
      <c r="C10" s="27"/>
      <c r="D10" s="27"/>
      <c r="E10" s="27"/>
      <c r="F10" s="27"/>
      <c r="G10" s="35"/>
      <c r="H10" s="35"/>
      <c r="I10" s="35"/>
      <c r="J10" s="35"/>
      <c r="K10" s="35"/>
      <c r="L10" s="35"/>
      <c r="M10" s="35"/>
      <c r="N10" s="27"/>
      <c r="O10" s="27"/>
      <c r="P10" s="35"/>
      <c r="Q10" s="35"/>
    </row>
    <row r="11" spans="2:24" ht="15.95" customHeight="1" x14ac:dyDescent="0.25">
      <c r="C11" s="596" t="s">
        <v>554</v>
      </c>
      <c r="D11" s="596"/>
      <c r="E11" s="603"/>
      <c r="F11" s="603"/>
      <c r="G11" s="603"/>
      <c r="H11" s="603"/>
      <c r="I11" s="603"/>
      <c r="J11" s="35"/>
      <c r="K11" s="596" t="s">
        <v>571</v>
      </c>
      <c r="L11" s="596"/>
      <c r="M11" s="603"/>
      <c r="N11" s="603"/>
      <c r="O11" s="603"/>
      <c r="P11" s="603"/>
      <c r="Q11" s="603"/>
      <c r="R11" s="603"/>
    </row>
    <row r="12" spans="2:24" ht="18" customHeight="1" x14ac:dyDescent="0.25">
      <c r="E12" s="27"/>
      <c r="F12" s="197"/>
      <c r="G12" s="605">
        <f>'2-32'!L6</f>
        <v>22000</v>
      </c>
      <c r="H12" s="605"/>
      <c r="I12" s="473" t="s">
        <v>471</v>
      </c>
      <c r="J12" s="35"/>
      <c r="K12" s="51" t="s">
        <v>477</v>
      </c>
      <c r="M12" s="27">
        <f>'2-32'!K30</f>
        <v>3500</v>
      </c>
      <c r="N12" s="197"/>
      <c r="O12" s="35"/>
      <c r="P12" s="35"/>
      <c r="Q12" s="35"/>
      <c r="R12" s="35"/>
    </row>
    <row r="13" spans="2:24" ht="15.95" customHeight="1" x14ac:dyDescent="0.25">
      <c r="C13" s="12"/>
      <c r="D13" s="12"/>
      <c r="E13" s="196"/>
      <c r="F13" s="149"/>
      <c r="G13" s="187"/>
      <c r="H13" s="187"/>
      <c r="I13" s="12"/>
      <c r="J13" s="35"/>
      <c r="K13" s="12"/>
      <c r="L13" s="12"/>
      <c r="M13" s="196"/>
      <c r="N13" s="149"/>
      <c r="O13" s="196"/>
      <c r="P13" s="196"/>
      <c r="Q13" s="196"/>
      <c r="R13" s="196"/>
    </row>
    <row r="14" spans="2:24" ht="15.95" customHeight="1" x14ac:dyDescent="0.25">
      <c r="C14" s="106"/>
      <c r="D14" s="106"/>
      <c r="E14" s="27"/>
      <c r="F14" s="197"/>
      <c r="G14" s="605">
        <f>G12</f>
        <v>22000</v>
      </c>
      <c r="H14" s="605"/>
      <c r="I14" s="36" t="s">
        <v>1013</v>
      </c>
      <c r="J14" s="35"/>
      <c r="K14" s="27" t="s">
        <v>1013</v>
      </c>
      <c r="L14" s="106"/>
      <c r="M14" s="27">
        <f>SUM(M12:M13)-SUM(P12:P13)</f>
        <v>3500</v>
      </c>
      <c r="N14" s="197"/>
      <c r="O14" s="27"/>
      <c r="P14" s="27"/>
      <c r="Q14" s="27"/>
      <c r="R14" s="35"/>
    </row>
    <row r="15" spans="2:24" ht="15.95" customHeight="1" x14ac:dyDescent="0.25">
      <c r="C15" s="27"/>
      <c r="D15" s="27"/>
      <c r="E15" s="27"/>
      <c r="F15" s="27"/>
      <c r="G15" s="35"/>
      <c r="H15" s="35"/>
      <c r="I15" s="35"/>
      <c r="J15" s="35"/>
      <c r="K15" s="35"/>
      <c r="L15" s="35"/>
      <c r="M15" s="35"/>
      <c r="N15" s="27"/>
      <c r="O15" s="27"/>
      <c r="P15" s="35"/>
      <c r="Q15" s="35"/>
    </row>
    <row r="16" spans="2:24" ht="15.95" customHeight="1" x14ac:dyDescent="0.25">
      <c r="C16" s="596" t="s">
        <v>572</v>
      </c>
      <c r="D16" s="596"/>
      <c r="E16" s="603"/>
      <c r="F16" s="603"/>
      <c r="G16" s="603"/>
      <c r="H16" s="603"/>
      <c r="I16" s="603"/>
      <c r="J16" s="35"/>
      <c r="K16" s="596" t="s">
        <v>573</v>
      </c>
      <c r="L16" s="596"/>
      <c r="M16" s="603"/>
      <c r="N16" s="603"/>
      <c r="O16" s="603"/>
      <c r="P16" s="603"/>
      <c r="Q16" s="603"/>
      <c r="R16" s="603"/>
      <c r="X16" s="106"/>
    </row>
    <row r="17" spans="2:19" ht="18" customHeight="1" x14ac:dyDescent="0.25">
      <c r="C17" s="35"/>
      <c r="D17" s="35"/>
      <c r="E17" s="35"/>
      <c r="F17" s="199"/>
      <c r="G17" s="605">
        <f>'2-32'!L23</f>
        <v>146850</v>
      </c>
      <c r="H17" s="605"/>
      <c r="I17" s="63" t="s">
        <v>475</v>
      </c>
      <c r="J17" s="35"/>
      <c r="K17" s="450" t="s">
        <v>472</v>
      </c>
      <c r="L17" s="27"/>
      <c r="M17" s="27">
        <f>'2-32'!K9</f>
        <v>13500</v>
      </c>
      <c r="N17" s="197"/>
      <c r="O17" s="35"/>
      <c r="P17" s="35"/>
      <c r="Q17" s="35"/>
      <c r="R17" s="35"/>
    </row>
    <row r="18" spans="2:19" ht="15.95" customHeight="1" x14ac:dyDescent="0.25">
      <c r="C18" s="196"/>
      <c r="D18" s="196"/>
      <c r="E18" s="196"/>
      <c r="F18" s="198"/>
      <c r="G18" s="295"/>
      <c r="H18" s="295"/>
      <c r="J18" s="35"/>
      <c r="K18" s="196"/>
      <c r="L18" s="196"/>
      <c r="M18" s="196"/>
      <c r="N18" s="149"/>
      <c r="O18" s="196"/>
      <c r="P18" s="196"/>
      <c r="Q18" s="196"/>
      <c r="R18" s="196"/>
      <c r="S18" s="106"/>
    </row>
    <row r="19" spans="2:19" ht="15.95" customHeight="1" x14ac:dyDescent="0.25">
      <c r="C19" s="107"/>
      <c r="D19" s="107"/>
      <c r="E19" s="27"/>
      <c r="F19" s="199"/>
      <c r="G19" s="605">
        <f>G17-F17</f>
        <v>146850</v>
      </c>
      <c r="H19" s="605"/>
      <c r="I19" s="469" t="s">
        <v>1013</v>
      </c>
      <c r="J19" s="35"/>
      <c r="K19" s="450" t="s">
        <v>1013</v>
      </c>
      <c r="L19" s="109"/>
      <c r="M19" s="27">
        <f>M17</f>
        <v>13500</v>
      </c>
      <c r="N19" s="46"/>
      <c r="O19" s="11"/>
      <c r="P19" s="27"/>
      <c r="Q19" s="27"/>
    </row>
    <row r="20" spans="2:19" ht="15.95" customHeight="1" x14ac:dyDescent="0.25"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spans="2:19" ht="15.95" customHeight="1" x14ac:dyDescent="0.25">
      <c r="C21" s="596" t="s">
        <v>287</v>
      </c>
      <c r="D21" s="596"/>
      <c r="E21" s="603"/>
      <c r="F21" s="603"/>
      <c r="G21" s="603"/>
      <c r="H21" s="603"/>
      <c r="I21" s="603"/>
      <c r="J21" s="35"/>
      <c r="K21" s="596" t="s">
        <v>69</v>
      </c>
      <c r="L21" s="596"/>
      <c r="M21" s="603"/>
      <c r="N21" s="603"/>
      <c r="O21" s="603"/>
      <c r="P21" s="603"/>
      <c r="Q21" s="603"/>
      <c r="R21" s="603"/>
    </row>
    <row r="22" spans="2:19" ht="18" customHeight="1" x14ac:dyDescent="0.25">
      <c r="C22" s="450" t="s">
        <v>474</v>
      </c>
      <c r="D22" s="27"/>
      <c r="E22" s="27">
        <f>'2-32'!K13</f>
        <v>5320</v>
      </c>
      <c r="F22" s="197"/>
      <c r="G22" s="35"/>
      <c r="H22" s="35"/>
      <c r="J22" s="35"/>
      <c r="K22" s="450" t="s">
        <v>473</v>
      </c>
      <c r="L22" s="27"/>
      <c r="M22" s="27">
        <f>'2-32'!K17</f>
        <v>58800</v>
      </c>
      <c r="N22" s="197"/>
      <c r="O22" s="35"/>
      <c r="P22" s="35"/>
      <c r="Q22" s="35"/>
      <c r="R22" s="35"/>
    </row>
    <row r="23" spans="2:19" ht="15.95" customHeight="1" x14ac:dyDescent="0.25">
      <c r="C23" s="196"/>
      <c r="D23" s="196"/>
      <c r="E23" s="196"/>
      <c r="F23" s="149"/>
      <c r="G23" s="196"/>
      <c r="H23" s="196"/>
      <c r="I23" s="12"/>
      <c r="J23" s="35"/>
      <c r="K23" s="196"/>
      <c r="L23" s="196"/>
      <c r="M23" s="196"/>
      <c r="N23" s="149"/>
      <c r="O23" s="196"/>
      <c r="P23" s="196"/>
      <c r="Q23" s="196"/>
      <c r="R23" s="196"/>
    </row>
    <row r="24" spans="2:19" ht="15.95" customHeight="1" x14ac:dyDescent="0.25">
      <c r="C24" s="450" t="s">
        <v>1013</v>
      </c>
      <c r="D24" s="109"/>
      <c r="E24" s="27">
        <f>E22</f>
        <v>5320</v>
      </c>
      <c r="F24" s="46"/>
      <c r="G24" s="11"/>
      <c r="H24" s="11"/>
      <c r="K24" s="450" t="s">
        <v>1013</v>
      </c>
      <c r="L24" s="109"/>
      <c r="M24" s="27">
        <f>M22</f>
        <v>58800</v>
      </c>
      <c r="N24" s="46"/>
      <c r="O24" s="11"/>
      <c r="P24" s="27"/>
      <c r="Q24" s="27"/>
    </row>
    <row r="25" spans="2:19" ht="15.95" customHeight="1" x14ac:dyDescent="0.25"/>
    <row r="26" spans="2:19" ht="15.95" customHeight="1" x14ac:dyDescent="0.25">
      <c r="C26" s="596" t="s">
        <v>635</v>
      </c>
      <c r="D26" s="596"/>
      <c r="E26" s="603"/>
      <c r="F26" s="603"/>
      <c r="G26" s="603"/>
      <c r="H26" s="603"/>
      <c r="I26" s="603"/>
      <c r="J26" s="35"/>
    </row>
    <row r="27" spans="2:19" ht="18" customHeight="1" x14ac:dyDescent="0.25">
      <c r="C27" s="450" t="s">
        <v>476</v>
      </c>
      <c r="D27" s="27"/>
      <c r="E27" s="27">
        <f>'2-32'!K26</f>
        <v>59110</v>
      </c>
      <c r="F27" s="197"/>
      <c r="G27" s="35"/>
      <c r="H27" s="35"/>
      <c r="J27" s="35"/>
    </row>
    <row r="28" spans="2:19" ht="15.95" customHeight="1" x14ac:dyDescent="0.25">
      <c r="C28" s="196"/>
      <c r="D28" s="196"/>
      <c r="E28" s="196"/>
      <c r="F28" s="149"/>
      <c r="G28" s="196"/>
      <c r="H28" s="196"/>
      <c r="I28" s="12"/>
      <c r="J28" s="35"/>
    </row>
    <row r="29" spans="2:19" ht="15.95" customHeight="1" x14ac:dyDescent="0.25">
      <c r="C29" s="450" t="s">
        <v>1013</v>
      </c>
      <c r="D29" s="109"/>
      <c r="E29" s="27">
        <f>E27</f>
        <v>59110</v>
      </c>
      <c r="F29" s="46"/>
      <c r="G29" s="11"/>
      <c r="H29" s="11"/>
    </row>
    <row r="30" spans="2:19" ht="15.95" customHeight="1" x14ac:dyDescent="0.25"/>
    <row r="31" spans="2:19" x14ac:dyDescent="0.25">
      <c r="B31" s="7" t="s">
        <v>542</v>
      </c>
      <c r="C31" s="564" t="s">
        <v>338</v>
      </c>
      <c r="D31" s="564"/>
      <c r="E31" s="564"/>
      <c r="F31" s="564"/>
      <c r="G31" s="564"/>
      <c r="H31" s="564"/>
      <c r="I31" s="564"/>
      <c r="J31" s="564"/>
      <c r="K31" s="564"/>
      <c r="L31" s="564"/>
      <c r="M31" s="564"/>
      <c r="N31" s="564"/>
      <c r="O31" s="564"/>
      <c r="P31" s="564"/>
      <c r="Q31" s="564"/>
      <c r="R31" s="564"/>
    </row>
    <row r="32" spans="2:19" x14ac:dyDescent="0.25">
      <c r="C32" s="565" t="s">
        <v>570</v>
      </c>
      <c r="D32" s="565"/>
      <c r="E32" s="565"/>
      <c r="F32" s="565"/>
      <c r="G32" s="565"/>
      <c r="H32" s="565"/>
      <c r="I32" s="565"/>
      <c r="J32" s="565"/>
      <c r="K32" s="565"/>
      <c r="L32" s="565"/>
      <c r="M32" s="565"/>
      <c r="N32" s="565"/>
      <c r="O32" s="565"/>
      <c r="P32" s="565"/>
      <c r="Q32" s="565"/>
      <c r="R32" s="565"/>
    </row>
    <row r="33" spans="3:31" x14ac:dyDescent="0.25">
      <c r="C33" s="566" t="s">
        <v>807</v>
      </c>
      <c r="D33" s="566"/>
      <c r="E33" s="566"/>
      <c r="F33" s="566"/>
      <c r="G33" s="566"/>
      <c r="H33" s="566"/>
      <c r="I33" s="566"/>
      <c r="J33" s="566"/>
      <c r="K33" s="566"/>
      <c r="L33" s="566"/>
      <c r="M33" s="566"/>
      <c r="N33" s="566"/>
      <c r="O33" s="566"/>
      <c r="P33" s="566"/>
      <c r="Q33" s="566"/>
      <c r="R33" s="566"/>
    </row>
    <row r="34" spans="3:31" ht="18" customHeight="1" x14ac:dyDescent="0.25">
      <c r="C34" s="567" t="s">
        <v>546</v>
      </c>
      <c r="D34" s="567"/>
      <c r="E34" s="567"/>
      <c r="F34" s="567"/>
      <c r="G34" s="567"/>
      <c r="H34" s="567"/>
      <c r="I34" s="567"/>
      <c r="J34" s="567"/>
      <c r="K34" s="567"/>
      <c r="L34" s="567"/>
      <c r="M34" s="567" t="s">
        <v>545</v>
      </c>
      <c r="N34" s="567"/>
      <c r="O34" s="567"/>
      <c r="P34" s="567"/>
      <c r="Q34" s="567" t="s">
        <v>543</v>
      </c>
      <c r="R34" s="567"/>
    </row>
    <row r="35" spans="3:31" ht="5.0999999999999996" customHeight="1" x14ac:dyDescent="0.25">
      <c r="C35" s="15"/>
      <c r="D35" s="15"/>
      <c r="E35" s="15"/>
      <c r="F35" s="15"/>
      <c r="G35" s="15"/>
      <c r="H35" s="15"/>
      <c r="I35" s="15"/>
      <c r="J35" s="15"/>
      <c r="K35" s="15"/>
      <c r="L35" s="11"/>
      <c r="M35" s="15"/>
      <c r="N35" s="15"/>
      <c r="O35" s="15"/>
      <c r="P35" s="15"/>
      <c r="Q35" s="15"/>
      <c r="R35" s="15"/>
    </row>
    <row r="36" spans="3:31" ht="18" customHeight="1" x14ac:dyDescent="0.25">
      <c r="C36" s="6" t="s">
        <v>930</v>
      </c>
      <c r="G36" s="11"/>
      <c r="H36" s="11"/>
      <c r="I36" s="11"/>
      <c r="J36" s="11"/>
      <c r="K36" s="11"/>
      <c r="M36" s="616">
        <f>E9</f>
        <v>9820</v>
      </c>
      <c r="N36" s="616"/>
      <c r="O36" s="616"/>
      <c r="P36" s="616"/>
      <c r="Q36" s="549"/>
      <c r="R36" s="549"/>
      <c r="T36" s="708" t="s">
        <v>1060</v>
      </c>
    </row>
    <row r="37" spans="3:31" x14ac:dyDescent="0.25">
      <c r="C37" s="6" t="s">
        <v>931</v>
      </c>
      <c r="G37" s="11"/>
      <c r="H37" s="11"/>
      <c r="I37" s="11"/>
      <c r="J37" s="11"/>
      <c r="K37" s="11"/>
      <c r="M37" s="611">
        <f>M9</f>
        <v>18800</v>
      </c>
      <c r="N37" s="611"/>
      <c r="O37" s="611"/>
      <c r="P37" s="611"/>
      <c r="Q37" s="612"/>
      <c r="R37" s="612"/>
    </row>
    <row r="38" spans="3:31" x14ac:dyDescent="0.25">
      <c r="C38" s="6" t="s">
        <v>932</v>
      </c>
      <c r="G38" s="11"/>
      <c r="H38" s="11"/>
      <c r="I38" s="11"/>
      <c r="J38" s="11"/>
      <c r="K38" s="11"/>
      <c r="M38" s="615" t="s">
        <v>504</v>
      </c>
      <c r="N38" s="615"/>
      <c r="O38" s="615"/>
      <c r="P38" s="615"/>
      <c r="Q38" s="613">
        <f>G14</f>
        <v>22000</v>
      </c>
      <c r="R38" s="613"/>
    </row>
    <row r="39" spans="3:31" x14ac:dyDescent="0.25">
      <c r="C39" s="6" t="s">
        <v>933</v>
      </c>
      <c r="G39" s="11"/>
      <c r="H39" s="11"/>
      <c r="I39" s="11"/>
      <c r="J39" s="11"/>
      <c r="K39" s="11"/>
      <c r="M39" s="610">
        <f>M14</f>
        <v>3500</v>
      </c>
      <c r="N39" s="610"/>
      <c r="O39" s="610"/>
      <c r="P39" s="610"/>
      <c r="Q39" s="612"/>
      <c r="R39" s="612"/>
    </row>
    <row r="40" spans="3:31" x14ac:dyDescent="0.25">
      <c r="C40" s="6" t="s">
        <v>1019</v>
      </c>
      <c r="G40" s="11"/>
      <c r="H40" s="11"/>
      <c r="I40" s="11"/>
      <c r="J40" s="11"/>
      <c r="K40" s="11"/>
      <c r="M40" s="615" t="s">
        <v>504</v>
      </c>
      <c r="N40" s="615"/>
      <c r="O40" s="615"/>
      <c r="P40" s="615"/>
      <c r="Q40" s="614">
        <f>G19</f>
        <v>146850</v>
      </c>
      <c r="R40" s="614"/>
    </row>
    <row r="41" spans="3:31" x14ac:dyDescent="0.25">
      <c r="C41" s="6" t="s">
        <v>1020</v>
      </c>
      <c r="G41" s="11"/>
      <c r="H41" s="11"/>
      <c r="I41" s="11"/>
      <c r="J41" s="11"/>
      <c r="K41" s="11"/>
      <c r="M41" s="611">
        <f>M19</f>
        <v>13500</v>
      </c>
      <c r="N41" s="611"/>
      <c r="O41" s="611"/>
      <c r="P41" s="611"/>
      <c r="Q41" s="598"/>
      <c r="R41" s="598"/>
    </row>
    <row r="42" spans="3:31" x14ac:dyDescent="0.25">
      <c r="C42" s="6" t="s">
        <v>1021</v>
      </c>
      <c r="G42" s="11"/>
      <c r="H42" s="11"/>
      <c r="I42" s="11"/>
      <c r="J42" s="11"/>
      <c r="K42" s="11"/>
      <c r="M42" s="610">
        <f>E24</f>
        <v>5320</v>
      </c>
      <c r="N42" s="610"/>
      <c r="O42" s="610"/>
      <c r="P42" s="610"/>
      <c r="Q42" s="598"/>
      <c r="R42" s="598"/>
    </row>
    <row r="43" spans="3:31" x14ac:dyDescent="0.25">
      <c r="C43" s="6" t="s">
        <v>1022</v>
      </c>
      <c r="G43" s="11"/>
      <c r="H43" s="11"/>
      <c r="I43" s="11"/>
      <c r="J43" s="11"/>
      <c r="K43" s="11"/>
      <c r="M43" s="611">
        <f>M24</f>
        <v>58800</v>
      </c>
      <c r="N43" s="611"/>
      <c r="O43" s="611"/>
      <c r="P43" s="611"/>
      <c r="Q43" s="598"/>
      <c r="R43" s="598"/>
    </row>
    <row r="44" spans="3:31" ht="20.25" x14ac:dyDescent="0.25">
      <c r="C44" s="354" t="s">
        <v>1023</v>
      </c>
      <c r="G44" s="11"/>
      <c r="H44" s="11"/>
      <c r="I44" s="11"/>
      <c r="J44" s="11"/>
      <c r="K44" s="11"/>
      <c r="M44" s="607">
        <f>E29</f>
        <v>59110</v>
      </c>
      <c r="N44" s="607"/>
      <c r="O44" s="607"/>
      <c r="P44" s="607"/>
      <c r="Q44" s="609">
        <v>0</v>
      </c>
      <c r="R44" s="609"/>
      <c r="X44" s="11"/>
      <c r="Y44" s="11"/>
      <c r="Z44" s="11"/>
      <c r="AA44" s="11"/>
      <c r="AB44" s="69"/>
      <c r="AE44" s="65"/>
    </row>
    <row r="45" spans="3:31" ht="18" x14ac:dyDescent="0.25">
      <c r="G45" s="11"/>
      <c r="H45" s="11"/>
      <c r="I45" s="11"/>
      <c r="J45" s="11"/>
      <c r="K45" s="11"/>
      <c r="M45" s="608">
        <f>SUM(M36:M44)</f>
        <v>168850</v>
      </c>
      <c r="N45" s="608"/>
      <c r="O45" s="608"/>
      <c r="P45" s="608"/>
      <c r="Q45" s="608">
        <f>SUM(Q37:Q44)</f>
        <v>168850</v>
      </c>
      <c r="R45" s="608"/>
    </row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scale="95"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29">
      <selection activeCell="E42" sqref="E42"/>
      <pageMargins left="1" right="0.7" top="0.85" bottom="0.8" header="0.5" footer="0.35"/>
      <printOptions horizontalCentered="1"/>
      <pageSetup scale="94"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27">
      <selection activeCell="J39" sqref="J39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27">
      <selection activeCell="J39" sqref="J39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94"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 topLeftCell="A13">
      <selection activeCell="C31" sqref="C31:S45"/>
      <pageMargins left="1" right="0.7" top="0.85" bottom="0.8" header="0.5" footer="0.35"/>
      <printOptions horizontalCentered="1"/>
      <pageSetup scale="95"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 topLeftCell="A13">
      <selection activeCell="C31" sqref="C31:S45"/>
      <pageMargins left="1" right="0.7" top="0.85" bottom="0.8" header="0.5" footer="0.35"/>
      <printOptions horizontalCentered="1"/>
      <pageSetup scale="95"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5">
    <mergeCell ref="M40:P40"/>
    <mergeCell ref="M41:P41"/>
    <mergeCell ref="M36:P36"/>
    <mergeCell ref="M37:P37"/>
    <mergeCell ref="M38:P38"/>
    <mergeCell ref="M39:P39"/>
    <mergeCell ref="Q36:R36"/>
    <mergeCell ref="Q37:R37"/>
    <mergeCell ref="Q38:R38"/>
    <mergeCell ref="Q41:R41"/>
    <mergeCell ref="Q39:R39"/>
    <mergeCell ref="Q40:R40"/>
    <mergeCell ref="M44:P44"/>
    <mergeCell ref="M45:P45"/>
    <mergeCell ref="Q42:R42"/>
    <mergeCell ref="Q43:R43"/>
    <mergeCell ref="Q44:R44"/>
    <mergeCell ref="Q45:R45"/>
    <mergeCell ref="M42:P42"/>
    <mergeCell ref="M43:P43"/>
    <mergeCell ref="C3:I3"/>
    <mergeCell ref="K3:R3"/>
    <mergeCell ref="C16:I16"/>
    <mergeCell ref="K11:R11"/>
    <mergeCell ref="C11:I11"/>
    <mergeCell ref="P4:Q4"/>
    <mergeCell ref="G4:H4"/>
    <mergeCell ref="C34:L34"/>
    <mergeCell ref="G7:H7"/>
    <mergeCell ref="G8:H8"/>
    <mergeCell ref="G12:H12"/>
    <mergeCell ref="G14:H14"/>
    <mergeCell ref="C33:R33"/>
    <mergeCell ref="Q34:R34"/>
    <mergeCell ref="M34:P34"/>
    <mergeCell ref="G5:H5"/>
    <mergeCell ref="G6:H6"/>
    <mergeCell ref="G17:H17"/>
    <mergeCell ref="C31:R31"/>
    <mergeCell ref="G19:H19"/>
    <mergeCell ref="C21:I21"/>
    <mergeCell ref="C26:I26"/>
    <mergeCell ref="K21:R21"/>
    <mergeCell ref="K16:R16"/>
    <mergeCell ref="C32:R32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3"/>
  <sheetViews>
    <sheetView zoomScale="70" zoomScaleNormal="70" workbookViewId="0">
      <selection activeCell="B2" sqref="B2"/>
    </sheetView>
  </sheetViews>
  <sheetFormatPr defaultRowHeight="15.75" x14ac:dyDescent="0.25"/>
  <cols>
    <col min="1" max="1" width="1.7109375" style="76" customWidth="1"/>
    <col min="2" max="3" width="5.7109375" style="76" customWidth="1"/>
    <col min="4" max="4" width="9.28515625" style="76" customWidth="1"/>
    <col min="5" max="6" width="0.85546875" style="76" customWidth="1"/>
    <col min="7" max="7" width="9.5703125" style="76" customWidth="1"/>
    <col min="8" max="8" width="10.5703125" style="76" customWidth="1"/>
    <col min="9" max="9" width="3.7109375" style="76" customWidth="1"/>
    <col min="10" max="10" width="5.7109375" style="76" customWidth="1"/>
    <col min="11" max="11" width="4.5703125" style="76" customWidth="1"/>
    <col min="12" max="12" width="9.42578125" style="76" customWidth="1"/>
    <col min="13" max="14" width="0.85546875" style="76" customWidth="1"/>
    <col min="15" max="15" width="9.7109375" style="76" customWidth="1"/>
    <col min="16" max="16" width="10.5703125" style="76" customWidth="1"/>
    <col min="17" max="17" width="9.140625" style="76"/>
    <col min="18" max="22" width="0" style="709" hidden="1" customWidth="1"/>
    <col min="23" max="26" width="9.140625" style="76"/>
    <col min="27" max="28" width="5.7109375" style="76" customWidth="1"/>
    <col min="29" max="16384" width="9.140625" style="76"/>
  </cols>
  <sheetData>
    <row r="1" spans="2:29" ht="28.5" customHeight="1" x14ac:dyDescent="0.25">
      <c r="V1" s="710"/>
      <c r="W1" s="113"/>
      <c r="X1" s="113"/>
      <c r="Y1" s="113"/>
      <c r="Z1" s="113"/>
      <c r="AA1" s="113"/>
      <c r="AB1" s="113"/>
      <c r="AC1" s="113"/>
    </row>
    <row r="2" spans="2:29" ht="18" customHeight="1" x14ac:dyDescent="0.25">
      <c r="B2" s="76" t="s">
        <v>829</v>
      </c>
      <c r="V2" s="710"/>
      <c r="W2" s="111"/>
      <c r="X2" s="111"/>
      <c r="Y2" s="111"/>
      <c r="Z2" s="111"/>
      <c r="AA2" s="111"/>
      <c r="AB2" s="113"/>
      <c r="AC2" s="113"/>
    </row>
    <row r="3" spans="2:29" ht="18" customHeight="1" x14ac:dyDescent="0.25">
      <c r="B3" s="112" t="s">
        <v>286</v>
      </c>
      <c r="C3" s="112"/>
      <c r="V3" s="710"/>
      <c r="W3" s="111"/>
      <c r="X3" s="111"/>
      <c r="Y3" s="111"/>
      <c r="Z3" s="111"/>
      <c r="AA3" s="111"/>
      <c r="AB3" s="113"/>
      <c r="AC3" s="113"/>
    </row>
    <row r="4" spans="2:29" ht="18" customHeight="1" x14ac:dyDescent="0.25">
      <c r="B4" s="574" t="s">
        <v>538</v>
      </c>
      <c r="C4" s="574"/>
      <c r="D4" s="617"/>
      <c r="E4" s="617"/>
      <c r="F4" s="617"/>
      <c r="G4" s="617"/>
      <c r="H4" s="617"/>
      <c r="J4" s="574" t="s">
        <v>548</v>
      </c>
      <c r="K4" s="574"/>
      <c r="L4" s="617"/>
      <c r="M4" s="617"/>
      <c r="N4" s="617"/>
      <c r="O4" s="617"/>
      <c r="P4" s="617"/>
      <c r="V4" s="710"/>
      <c r="W4" s="113"/>
      <c r="X4" s="113"/>
      <c r="Y4" s="113"/>
      <c r="Z4" s="113"/>
      <c r="AA4" s="113"/>
      <c r="AB4" s="113"/>
      <c r="AC4" s="113"/>
    </row>
    <row r="5" spans="2:29" ht="18" customHeight="1" x14ac:dyDescent="0.25">
      <c r="B5" s="319" t="s">
        <v>1003</v>
      </c>
      <c r="C5" s="319"/>
      <c r="D5" s="120">
        <v>16300</v>
      </c>
      <c r="E5" s="206"/>
      <c r="F5" s="132"/>
      <c r="G5" s="122">
        <v>58000</v>
      </c>
      <c r="H5" s="122" t="s">
        <v>473</v>
      </c>
      <c r="I5" s="132"/>
      <c r="J5" s="319" t="s">
        <v>1003</v>
      </c>
      <c r="K5" s="319"/>
      <c r="L5" s="120">
        <v>384000</v>
      </c>
      <c r="M5" s="209"/>
      <c r="N5" s="120"/>
      <c r="O5" s="122">
        <v>384000</v>
      </c>
      <c r="P5" s="123" t="s">
        <v>472</v>
      </c>
      <c r="R5" s="714" t="s">
        <v>1081</v>
      </c>
      <c r="S5" s="714"/>
      <c r="T5" s="714"/>
      <c r="U5" s="714"/>
      <c r="V5" s="714"/>
      <c r="W5" s="113"/>
      <c r="X5" s="113"/>
      <c r="Y5" s="113"/>
      <c r="Z5" s="113"/>
      <c r="AA5" s="113"/>
      <c r="AB5" s="113"/>
      <c r="AC5" s="113"/>
    </row>
    <row r="6" spans="2:29" ht="15.95" customHeight="1" x14ac:dyDescent="0.25">
      <c r="B6" s="319" t="s">
        <v>472</v>
      </c>
      <c r="C6" s="204"/>
      <c r="D6" s="120">
        <v>384000</v>
      </c>
      <c r="E6" s="207"/>
      <c r="F6" s="132"/>
      <c r="G6" s="122">
        <v>5000</v>
      </c>
      <c r="H6" s="122" t="s">
        <v>475</v>
      </c>
      <c r="I6" s="132"/>
      <c r="J6" s="475" t="s">
        <v>471</v>
      </c>
      <c r="K6" s="313"/>
      <c r="L6" s="120">
        <v>994000</v>
      </c>
      <c r="M6" s="210"/>
      <c r="N6" s="120"/>
      <c r="O6" s="122">
        <v>983000</v>
      </c>
      <c r="P6" s="123" t="s">
        <v>474</v>
      </c>
      <c r="R6" s="714"/>
      <c r="S6" s="714"/>
      <c r="T6" s="714"/>
      <c r="U6" s="714"/>
      <c r="V6" s="714"/>
      <c r="W6" s="113"/>
      <c r="X6" s="113"/>
      <c r="Y6" s="113"/>
      <c r="Z6" s="113"/>
      <c r="AA6" s="113"/>
      <c r="AB6" s="113"/>
      <c r="AC6" s="113"/>
    </row>
    <row r="7" spans="2:29" ht="15.95" customHeight="1" x14ac:dyDescent="0.25">
      <c r="B7" s="476" t="s">
        <v>474</v>
      </c>
      <c r="C7" s="314"/>
      <c r="D7" s="120">
        <v>983000</v>
      </c>
      <c r="E7" s="207"/>
      <c r="F7" s="132"/>
      <c r="G7" s="122">
        <v>56000</v>
      </c>
      <c r="H7" s="122" t="s">
        <v>476</v>
      </c>
      <c r="I7" s="132"/>
      <c r="J7" s="313"/>
      <c r="K7" s="313"/>
      <c r="L7" s="120"/>
      <c r="M7" s="210"/>
      <c r="N7" s="120"/>
      <c r="O7" s="120"/>
      <c r="P7" s="132"/>
      <c r="V7" s="710"/>
      <c r="W7" s="113"/>
      <c r="X7" s="113"/>
      <c r="Y7" s="113"/>
      <c r="Z7" s="113"/>
      <c r="AA7" s="113"/>
      <c r="AB7" s="113"/>
      <c r="AC7" s="113"/>
    </row>
    <row r="8" spans="2:29" ht="15.95" customHeight="1" x14ac:dyDescent="0.25">
      <c r="B8" s="204"/>
      <c r="C8" s="204"/>
      <c r="D8" s="120"/>
      <c r="E8" s="207"/>
      <c r="F8" s="132"/>
      <c r="G8" s="122">
        <v>702000</v>
      </c>
      <c r="H8" s="122" t="s">
        <v>477</v>
      </c>
      <c r="I8" s="132"/>
      <c r="J8" s="313"/>
      <c r="K8" s="313"/>
      <c r="L8" s="120"/>
      <c r="M8" s="210"/>
      <c r="N8" s="120"/>
      <c r="O8" s="120"/>
      <c r="P8" s="132"/>
      <c r="V8" s="710"/>
      <c r="W8" s="113"/>
      <c r="X8" s="113"/>
      <c r="Y8" s="113"/>
      <c r="Z8" s="113"/>
      <c r="AA8" s="113"/>
      <c r="AB8" s="113"/>
      <c r="AC8" s="113"/>
    </row>
    <row r="9" spans="2:29" ht="15.95" customHeight="1" x14ac:dyDescent="0.25">
      <c r="B9" s="204"/>
      <c r="C9" s="204"/>
      <c r="D9" s="120"/>
      <c r="E9" s="207"/>
      <c r="F9" s="132"/>
      <c r="G9" s="122">
        <v>22200</v>
      </c>
      <c r="H9" s="122" t="s">
        <v>478</v>
      </c>
      <c r="I9" s="132"/>
      <c r="J9" s="313"/>
      <c r="K9" s="313"/>
      <c r="L9" s="120"/>
      <c r="M9" s="210"/>
      <c r="N9" s="120"/>
      <c r="O9" s="120"/>
      <c r="P9" s="132"/>
      <c r="V9" s="710"/>
      <c r="W9" s="113"/>
      <c r="X9" s="113"/>
      <c r="Y9" s="113"/>
      <c r="Z9" s="113"/>
      <c r="AA9" s="113"/>
      <c r="AB9" s="113"/>
      <c r="AC9" s="113"/>
    </row>
    <row r="10" spans="2:29" ht="15.95" customHeight="1" x14ac:dyDescent="0.25">
      <c r="B10" s="245"/>
      <c r="C10" s="245"/>
      <c r="D10" s="205"/>
      <c r="E10" s="208"/>
      <c r="F10" s="205"/>
      <c r="G10" s="320">
        <v>19700</v>
      </c>
      <c r="H10" s="320" t="s">
        <v>288</v>
      </c>
      <c r="I10" s="132"/>
      <c r="J10" s="245"/>
      <c r="K10" s="245"/>
      <c r="L10" s="205"/>
      <c r="M10" s="211"/>
      <c r="N10" s="205"/>
      <c r="O10" s="205"/>
      <c r="P10" s="205"/>
      <c r="V10" s="710"/>
      <c r="W10" s="113"/>
      <c r="X10" s="113"/>
      <c r="Y10" s="113"/>
      <c r="Z10" s="113"/>
      <c r="AA10" s="113"/>
      <c r="AB10" s="113"/>
      <c r="AC10" s="113"/>
    </row>
    <row r="11" spans="2:29" ht="18" customHeight="1" x14ac:dyDescent="0.25">
      <c r="B11" s="319" t="s">
        <v>1013</v>
      </c>
      <c r="C11" s="204"/>
      <c r="D11" s="120">
        <f>SUM(D5:D10)-SUM(G5:G10)</f>
        <v>520400</v>
      </c>
      <c r="E11" s="207"/>
      <c r="F11" s="132"/>
      <c r="G11" s="132"/>
      <c r="H11" s="132"/>
      <c r="I11" s="132"/>
      <c r="J11" s="319" t="s">
        <v>1013</v>
      </c>
      <c r="K11" s="313"/>
      <c r="L11" s="120">
        <f>SUM(L5:L10)-SUM(O5:O10)</f>
        <v>11000</v>
      </c>
      <c r="M11" s="210"/>
      <c r="N11" s="120"/>
      <c r="O11" s="120"/>
      <c r="P11" s="132"/>
      <c r="V11" s="710"/>
      <c r="W11" s="113"/>
      <c r="X11" s="113"/>
      <c r="Y11" s="113"/>
      <c r="Z11" s="113"/>
      <c r="AA11" s="113"/>
      <c r="AB11" s="113"/>
      <c r="AC11" s="113"/>
    </row>
    <row r="12" spans="2:29" ht="15" customHeight="1" x14ac:dyDescent="0.25">
      <c r="B12" s="120"/>
      <c r="C12" s="120"/>
      <c r="D12" s="120"/>
      <c r="E12" s="120"/>
      <c r="F12" s="132"/>
      <c r="G12" s="132"/>
      <c r="H12" s="132"/>
      <c r="I12" s="132"/>
      <c r="J12" s="132"/>
      <c r="K12" s="132"/>
      <c r="L12" s="120"/>
      <c r="M12" s="120"/>
      <c r="N12" s="120"/>
      <c r="O12" s="120"/>
      <c r="P12" s="132"/>
      <c r="V12" s="710"/>
      <c r="W12" s="113"/>
      <c r="X12" s="113"/>
      <c r="Y12" s="113"/>
      <c r="Z12" s="113"/>
      <c r="AA12" s="113"/>
      <c r="AB12" s="113"/>
      <c r="AC12" s="113"/>
    </row>
    <row r="13" spans="2:29" ht="18" customHeight="1" x14ac:dyDescent="0.25">
      <c r="B13" s="618" t="s">
        <v>551</v>
      </c>
      <c r="C13" s="618"/>
      <c r="D13" s="619"/>
      <c r="E13" s="619"/>
      <c r="F13" s="619"/>
      <c r="G13" s="619"/>
      <c r="H13" s="619"/>
      <c r="I13" s="132"/>
      <c r="J13" s="618" t="s">
        <v>83</v>
      </c>
      <c r="K13" s="618"/>
      <c r="L13" s="619"/>
      <c r="M13" s="619"/>
      <c r="N13" s="619"/>
      <c r="O13" s="619"/>
      <c r="P13" s="619"/>
      <c r="V13" s="710"/>
      <c r="W13" s="113"/>
      <c r="X13" s="113"/>
      <c r="Y13" s="113"/>
      <c r="Z13" s="113"/>
      <c r="AA13" s="113"/>
      <c r="AB13" s="113"/>
      <c r="AC13" s="113"/>
    </row>
    <row r="14" spans="2:29" ht="18" customHeight="1" x14ac:dyDescent="0.25">
      <c r="B14" s="120"/>
      <c r="C14" s="120"/>
      <c r="D14" s="120"/>
      <c r="E14" s="209"/>
      <c r="F14" s="132"/>
      <c r="G14" s="122">
        <v>11900</v>
      </c>
      <c r="H14" s="133" t="s">
        <v>1003</v>
      </c>
      <c r="I14" s="132"/>
      <c r="J14" s="475" t="s">
        <v>478</v>
      </c>
      <c r="K14" s="313"/>
      <c r="L14" s="120">
        <v>11200</v>
      </c>
      <c r="M14" s="209"/>
      <c r="N14" s="120"/>
      <c r="O14" s="133">
        <v>11200</v>
      </c>
      <c r="P14" s="133" t="s">
        <v>1003</v>
      </c>
    </row>
    <row r="15" spans="2:29" ht="15.95" customHeight="1" x14ac:dyDescent="0.25">
      <c r="B15" s="205"/>
      <c r="C15" s="205"/>
      <c r="D15" s="205"/>
      <c r="E15" s="211"/>
      <c r="F15" s="205"/>
      <c r="G15" s="320"/>
      <c r="H15" s="320"/>
      <c r="I15" s="132"/>
      <c r="J15" s="205"/>
      <c r="K15" s="205"/>
      <c r="L15" s="205"/>
      <c r="M15" s="211"/>
      <c r="N15" s="205"/>
      <c r="O15" s="205"/>
      <c r="P15" s="205"/>
    </row>
    <row r="16" spans="2:29" ht="18" customHeight="1" x14ac:dyDescent="0.25">
      <c r="B16" s="120"/>
      <c r="C16" s="120"/>
      <c r="D16" s="120"/>
      <c r="E16" s="210"/>
      <c r="F16" s="120"/>
      <c r="G16" s="133">
        <f>SUM(G14:G15)-SUM(D14:D15)</f>
        <v>11900</v>
      </c>
      <c r="H16" s="133" t="s">
        <v>1013</v>
      </c>
      <c r="I16" s="132"/>
      <c r="J16" s="120"/>
      <c r="K16" s="120"/>
      <c r="L16" s="120"/>
      <c r="M16" s="210"/>
      <c r="N16" s="120"/>
      <c r="O16" s="133">
        <f>SUM(O14:O15)-SUM(L14:L15)</f>
        <v>0</v>
      </c>
      <c r="P16" s="133" t="s">
        <v>1013</v>
      </c>
    </row>
    <row r="17" spans="2:29" x14ac:dyDescent="0.25">
      <c r="B17" s="132"/>
      <c r="C17" s="132"/>
      <c r="D17" s="132"/>
      <c r="E17" s="132"/>
      <c r="F17" s="132"/>
      <c r="G17" s="132"/>
      <c r="H17" s="132"/>
      <c r="I17" s="132"/>
      <c r="J17" s="113"/>
      <c r="K17" s="113"/>
      <c r="L17" s="120"/>
      <c r="M17" s="120"/>
      <c r="N17" s="113"/>
      <c r="O17" s="113"/>
      <c r="P17" s="113"/>
    </row>
    <row r="18" spans="2:29" ht="18" customHeight="1" x14ac:dyDescent="0.25">
      <c r="B18" s="618" t="s">
        <v>639</v>
      </c>
      <c r="C18" s="618"/>
      <c r="D18" s="619"/>
      <c r="E18" s="619"/>
      <c r="F18" s="619"/>
      <c r="G18" s="619"/>
      <c r="H18" s="619"/>
      <c r="I18" s="132"/>
      <c r="J18" s="618" t="s">
        <v>640</v>
      </c>
      <c r="K18" s="618"/>
      <c r="L18" s="619"/>
      <c r="M18" s="619"/>
      <c r="N18" s="619"/>
      <c r="O18" s="619"/>
      <c r="P18" s="619"/>
    </row>
    <row r="19" spans="2:29" ht="18" customHeight="1" x14ac:dyDescent="0.25">
      <c r="B19" s="319" t="s">
        <v>473</v>
      </c>
      <c r="C19" s="204"/>
      <c r="D19" s="121">
        <v>10000</v>
      </c>
      <c r="E19" s="206"/>
      <c r="F19" s="132"/>
      <c r="G19" s="122">
        <v>10000</v>
      </c>
      <c r="H19" s="133" t="s">
        <v>1003</v>
      </c>
      <c r="I19" s="132"/>
      <c r="J19" s="319" t="s">
        <v>475</v>
      </c>
      <c r="K19" s="204"/>
      <c r="L19" s="120">
        <v>1000</v>
      </c>
      <c r="M19" s="209"/>
      <c r="N19" s="120"/>
      <c r="O19" s="122">
        <v>1000</v>
      </c>
      <c r="P19" s="133" t="s">
        <v>1003</v>
      </c>
    </row>
    <row r="20" spans="2:29" ht="15.95" customHeight="1" x14ac:dyDescent="0.25">
      <c r="B20" s="205"/>
      <c r="C20" s="205"/>
      <c r="D20" s="124"/>
      <c r="E20" s="208"/>
      <c r="F20" s="205"/>
      <c r="G20" s="320"/>
      <c r="H20" s="320"/>
      <c r="I20" s="132"/>
      <c r="J20" s="205"/>
      <c r="K20" s="205"/>
      <c r="L20" s="205"/>
      <c r="M20" s="211"/>
      <c r="N20" s="205"/>
      <c r="O20" s="321"/>
      <c r="P20" s="205"/>
    </row>
    <row r="21" spans="2:29" ht="18" customHeight="1" x14ac:dyDescent="0.25">
      <c r="B21" s="113"/>
      <c r="C21" s="113"/>
      <c r="D21" s="113"/>
      <c r="E21" s="210"/>
      <c r="F21" s="113"/>
      <c r="G21" s="133">
        <f>SUM(G19:G20)-SUM(D19:D20)</f>
        <v>0</v>
      </c>
      <c r="H21" s="133" t="s">
        <v>1013</v>
      </c>
      <c r="J21" s="113"/>
      <c r="K21" s="113"/>
      <c r="L21" s="120"/>
      <c r="M21" s="210"/>
      <c r="N21" s="113"/>
      <c r="O21" s="133">
        <f>SUM(O19:O20)-SUM(L19:L20)</f>
        <v>0</v>
      </c>
      <c r="P21" s="133" t="s">
        <v>1013</v>
      </c>
    </row>
    <row r="22" spans="2:29" ht="15" customHeight="1" x14ac:dyDescent="0.25">
      <c r="V22" s="710"/>
      <c r="W22" s="113"/>
      <c r="X22" s="113"/>
      <c r="Y22" s="113"/>
      <c r="Z22" s="113"/>
      <c r="AA22" s="113"/>
      <c r="AB22" s="113"/>
      <c r="AC22" s="113"/>
    </row>
    <row r="23" spans="2:29" ht="18" customHeight="1" x14ac:dyDescent="0.25">
      <c r="B23" s="618" t="s">
        <v>567</v>
      </c>
      <c r="C23" s="618"/>
      <c r="D23" s="619"/>
      <c r="E23" s="619"/>
      <c r="F23" s="619"/>
      <c r="G23" s="619"/>
      <c r="H23" s="619"/>
      <c r="I23" s="132"/>
      <c r="J23" s="618" t="s">
        <v>554</v>
      </c>
      <c r="K23" s="618"/>
      <c r="L23" s="619"/>
      <c r="M23" s="619"/>
      <c r="N23" s="619"/>
      <c r="O23" s="619"/>
      <c r="P23" s="619"/>
      <c r="V23" s="710"/>
      <c r="W23" s="113"/>
      <c r="X23" s="113"/>
      <c r="Y23" s="113"/>
      <c r="Z23" s="113"/>
      <c r="AA23" s="113"/>
      <c r="AB23" s="113"/>
      <c r="AC23" s="113"/>
    </row>
    <row r="24" spans="2:29" ht="18" customHeight="1" x14ac:dyDescent="0.25">
      <c r="B24" s="120"/>
      <c r="C24" s="120"/>
      <c r="D24" s="120"/>
      <c r="E24" s="206"/>
      <c r="F24" s="132"/>
      <c r="G24" s="122">
        <v>100000</v>
      </c>
      <c r="H24" s="133" t="s">
        <v>1003</v>
      </c>
      <c r="I24" s="132"/>
      <c r="J24" s="120"/>
      <c r="K24" s="120"/>
      <c r="L24" s="120"/>
      <c r="M24" s="209"/>
      <c r="N24" s="120"/>
      <c r="O24" s="122">
        <v>165000</v>
      </c>
      <c r="P24" s="133" t="s">
        <v>1003</v>
      </c>
      <c r="V24" s="710"/>
      <c r="W24" s="111"/>
      <c r="X24" s="111"/>
      <c r="Y24" s="111"/>
      <c r="Z24" s="111"/>
      <c r="AA24" s="111"/>
      <c r="AB24" s="113"/>
      <c r="AC24" s="113"/>
    </row>
    <row r="25" spans="2:29" ht="15.95" customHeight="1" x14ac:dyDescent="0.25">
      <c r="B25" s="205"/>
      <c r="C25" s="205"/>
      <c r="D25" s="205"/>
      <c r="E25" s="211"/>
      <c r="F25" s="205"/>
      <c r="G25" s="320"/>
      <c r="H25" s="205"/>
      <c r="I25" s="132"/>
      <c r="J25" s="205"/>
      <c r="K25" s="205"/>
      <c r="L25" s="205"/>
      <c r="M25" s="211"/>
      <c r="N25" s="205"/>
      <c r="O25" s="500"/>
      <c r="P25" s="320"/>
      <c r="V25" s="710"/>
      <c r="W25" s="113"/>
      <c r="X25" s="113"/>
      <c r="Y25" s="113"/>
      <c r="Z25" s="113"/>
      <c r="AA25" s="113"/>
      <c r="AB25" s="113"/>
      <c r="AC25" s="113"/>
    </row>
    <row r="26" spans="2:29" ht="18" customHeight="1" x14ac:dyDescent="0.25">
      <c r="B26" s="113"/>
      <c r="C26" s="113"/>
      <c r="D26" s="113"/>
      <c r="E26" s="210"/>
      <c r="F26" s="113"/>
      <c r="G26" s="133">
        <f>SUM(G24:G25)-SUM(D24:D25)</f>
        <v>100000</v>
      </c>
      <c r="H26" s="133" t="s">
        <v>1013</v>
      </c>
      <c r="J26" s="113"/>
      <c r="K26" s="113"/>
      <c r="L26" s="120"/>
      <c r="M26" s="210"/>
      <c r="N26" s="113"/>
      <c r="O26" s="501">
        <f>SUM(O24:O25)-SUM(L24:L25)</f>
        <v>165000</v>
      </c>
      <c r="P26" s="133" t="s">
        <v>1013</v>
      </c>
      <c r="V26" s="710"/>
      <c r="W26" s="113"/>
      <c r="X26" s="113"/>
      <c r="Y26" s="113"/>
      <c r="Z26" s="113"/>
      <c r="AA26" s="113"/>
      <c r="AB26" s="113"/>
      <c r="AC26" s="113"/>
    </row>
    <row r="27" spans="2:29" ht="15.95" customHeight="1" x14ac:dyDescent="0.25">
      <c r="V27" s="710"/>
      <c r="W27" s="113"/>
      <c r="X27" s="113"/>
      <c r="Y27" s="113"/>
      <c r="Z27" s="113"/>
      <c r="AA27" s="113"/>
      <c r="AB27" s="113"/>
      <c r="AC27" s="113"/>
    </row>
    <row r="28" spans="2:29" ht="15.95" customHeight="1" x14ac:dyDescent="0.25">
      <c r="V28" s="710"/>
      <c r="W28" s="113"/>
      <c r="X28" s="113"/>
      <c r="Y28" s="113"/>
      <c r="Z28" s="113"/>
      <c r="AA28" s="113"/>
      <c r="AB28" s="113"/>
      <c r="AC28" s="113"/>
    </row>
    <row r="29" spans="2:29" ht="15.95" customHeight="1" x14ac:dyDescent="0.25">
      <c r="V29" s="710"/>
      <c r="W29" s="113"/>
      <c r="X29" s="113"/>
      <c r="Y29" s="113"/>
      <c r="Z29" s="113"/>
      <c r="AA29" s="113"/>
      <c r="AB29" s="113"/>
      <c r="AC29" s="113"/>
    </row>
    <row r="30" spans="2:29" ht="15.95" customHeight="1" x14ac:dyDescent="0.25">
      <c r="V30" s="710"/>
      <c r="W30" s="113"/>
      <c r="X30" s="113"/>
      <c r="Y30" s="113"/>
      <c r="Z30" s="113"/>
      <c r="AA30" s="113"/>
      <c r="AB30" s="113"/>
      <c r="AC30" s="113"/>
    </row>
    <row r="31" spans="2:29" ht="15.95" customHeight="1" x14ac:dyDescent="0.25">
      <c r="V31" s="710"/>
      <c r="W31" s="113"/>
      <c r="X31" s="113"/>
      <c r="Y31" s="113"/>
      <c r="Z31" s="113"/>
      <c r="AA31" s="113"/>
      <c r="AB31" s="113"/>
      <c r="AC31" s="113"/>
    </row>
    <row r="32" spans="2:29" ht="15.95" customHeight="1" x14ac:dyDescent="0.25">
      <c r="V32" s="710"/>
      <c r="W32" s="113"/>
      <c r="X32" s="113"/>
      <c r="Y32" s="113"/>
      <c r="Z32" s="113"/>
      <c r="AA32" s="113"/>
      <c r="AB32" s="113"/>
      <c r="AC32" s="113"/>
    </row>
    <row r="33" spans="22:29" x14ac:dyDescent="0.25">
      <c r="V33" s="710"/>
      <c r="W33" s="113"/>
      <c r="X33" s="113"/>
      <c r="Y33" s="113"/>
      <c r="Z33" s="113"/>
      <c r="AA33" s="113"/>
      <c r="AB33" s="113"/>
      <c r="AC33" s="113"/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scale="93"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28">
      <selection activeCell="B30" sqref="B30"/>
      <pageMargins left="0.7" right="1" top="0.85" bottom="0.8" header="0.5" footer="0.35"/>
      <printOptions horizontalCentered="1"/>
      <pageSetup scale="92"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21">
      <selection activeCell="V25" sqref="V25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21">
      <selection activeCell="V25" sqref="V25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scale="91"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scale="93"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scale="94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9">
    <mergeCell ref="R5:V6"/>
    <mergeCell ref="B4:H4"/>
    <mergeCell ref="J4:P4"/>
    <mergeCell ref="B13:H13"/>
    <mergeCell ref="B23:H23"/>
    <mergeCell ref="J13:P13"/>
    <mergeCell ref="J18:P18"/>
    <mergeCell ref="J23:P23"/>
    <mergeCell ref="B18:H18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1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76" customWidth="1"/>
    <col min="2" max="2" width="5.7109375" style="76" customWidth="1"/>
    <col min="3" max="3" width="4.85546875" style="76" customWidth="1"/>
    <col min="4" max="4" width="10.28515625" style="76" customWidth="1"/>
    <col min="5" max="6" width="0.85546875" style="76" customWidth="1"/>
    <col min="7" max="8" width="5.7109375" style="76" customWidth="1"/>
    <col min="9" max="9" width="10.140625" style="76" customWidth="1"/>
    <col min="10" max="10" width="2.140625" style="76" customWidth="1"/>
    <col min="11" max="11" width="5.7109375" style="76" customWidth="1"/>
    <col min="12" max="12" width="5.140625" style="76" customWidth="1"/>
    <col min="13" max="13" width="9.85546875" style="76" customWidth="1"/>
    <col min="14" max="15" width="0.85546875" style="76" customWidth="1"/>
    <col min="16" max="16" width="10.28515625" style="76" customWidth="1"/>
    <col min="17" max="17" width="10.85546875" style="76" customWidth="1"/>
    <col min="18" max="18" width="9.140625" style="76"/>
    <col min="19" max="23" width="0" style="709" hidden="1" customWidth="1"/>
    <col min="24" max="16384" width="9.140625" style="76"/>
  </cols>
  <sheetData>
    <row r="1" spans="2:23" ht="28.5" customHeight="1" x14ac:dyDescent="0.25"/>
    <row r="2" spans="2:23" ht="18" customHeight="1" x14ac:dyDescent="0.25">
      <c r="B2" s="76" t="s">
        <v>854</v>
      </c>
    </row>
    <row r="3" spans="2:23" ht="18" customHeight="1" x14ac:dyDescent="0.25">
      <c r="B3" s="574" t="s">
        <v>549</v>
      </c>
      <c r="C3" s="574"/>
      <c r="D3" s="617"/>
      <c r="E3" s="617"/>
      <c r="F3" s="617"/>
      <c r="G3" s="617"/>
      <c r="H3" s="617"/>
      <c r="I3" s="617"/>
      <c r="J3" s="111"/>
      <c r="K3" s="574" t="s">
        <v>572</v>
      </c>
      <c r="L3" s="574"/>
      <c r="M3" s="617"/>
      <c r="N3" s="617"/>
      <c r="O3" s="617"/>
      <c r="P3" s="617"/>
      <c r="Q3" s="617"/>
    </row>
    <row r="4" spans="2:23" ht="18" customHeight="1" x14ac:dyDescent="0.25">
      <c r="B4" s="120"/>
      <c r="C4" s="120"/>
      <c r="D4" s="120"/>
      <c r="E4" s="209"/>
      <c r="F4" s="132"/>
      <c r="G4" s="620">
        <v>101200</v>
      </c>
      <c r="H4" s="620"/>
      <c r="I4" s="120" t="s">
        <v>1003</v>
      </c>
      <c r="J4" s="132"/>
      <c r="M4" s="132"/>
      <c r="N4" s="209"/>
      <c r="O4" s="120"/>
      <c r="P4" s="475">
        <v>994000</v>
      </c>
      <c r="Q4" s="123" t="s">
        <v>471</v>
      </c>
      <c r="S4" s="714" t="s">
        <v>1081</v>
      </c>
      <c r="T4" s="714"/>
      <c r="U4" s="714"/>
      <c r="V4" s="714"/>
      <c r="W4" s="714"/>
    </row>
    <row r="5" spans="2:23" ht="15.95" customHeight="1" x14ac:dyDescent="0.25">
      <c r="B5" s="205"/>
      <c r="C5" s="205"/>
      <c r="D5" s="205"/>
      <c r="E5" s="211"/>
      <c r="F5" s="205"/>
      <c r="G5" s="205"/>
      <c r="H5" s="205"/>
      <c r="I5" s="205"/>
      <c r="J5" s="132"/>
      <c r="K5" s="148"/>
      <c r="L5" s="148"/>
      <c r="M5" s="205"/>
      <c r="N5" s="211"/>
      <c r="O5" s="205"/>
      <c r="P5" s="321"/>
      <c r="Q5" s="205"/>
      <c r="S5" s="714"/>
      <c r="T5" s="714"/>
      <c r="U5" s="714"/>
      <c r="V5" s="714"/>
      <c r="W5" s="714"/>
    </row>
    <row r="6" spans="2:23" ht="18" customHeight="1" x14ac:dyDescent="0.25">
      <c r="B6" s="120"/>
      <c r="C6" s="120"/>
      <c r="D6" s="120"/>
      <c r="E6" s="210"/>
      <c r="F6" s="120"/>
      <c r="G6" s="620">
        <f>SUM(G4:G5)-SUM(D4:D5)</f>
        <v>101200</v>
      </c>
      <c r="H6" s="620"/>
      <c r="I6" s="120" t="s">
        <v>1013</v>
      </c>
      <c r="J6" s="132"/>
      <c r="M6" s="120"/>
      <c r="N6" s="210"/>
      <c r="O6" s="120"/>
      <c r="P6" s="319">
        <f>SUM(P4:P5)-SUM(N4:N5)</f>
        <v>994000</v>
      </c>
      <c r="Q6" s="133" t="s">
        <v>1013</v>
      </c>
      <c r="S6" s="714"/>
      <c r="T6" s="714"/>
      <c r="U6" s="714"/>
      <c r="V6" s="714"/>
      <c r="W6" s="714"/>
    </row>
    <row r="7" spans="2:23" ht="15.95" customHeight="1" x14ac:dyDescent="0.25"/>
    <row r="8" spans="2:23" ht="18" customHeight="1" x14ac:dyDescent="0.25">
      <c r="B8" s="618" t="s">
        <v>573</v>
      </c>
      <c r="C8" s="618"/>
      <c r="D8" s="619"/>
      <c r="E8" s="619"/>
      <c r="F8" s="619"/>
      <c r="G8" s="619"/>
      <c r="H8" s="619"/>
      <c r="I8" s="619"/>
      <c r="J8" s="204"/>
      <c r="K8" s="618" t="s">
        <v>301</v>
      </c>
      <c r="L8" s="618"/>
      <c r="M8" s="619"/>
      <c r="N8" s="619"/>
      <c r="O8" s="619"/>
      <c r="P8" s="619"/>
      <c r="Q8" s="619"/>
    </row>
    <row r="9" spans="2:23" ht="18" customHeight="1" x14ac:dyDescent="0.25">
      <c r="B9" s="319" t="s">
        <v>473</v>
      </c>
      <c r="C9" s="204"/>
      <c r="D9" s="120">
        <v>48000</v>
      </c>
      <c r="E9" s="206"/>
      <c r="F9" s="132"/>
      <c r="G9" s="132"/>
      <c r="H9" s="132"/>
      <c r="I9" s="132"/>
      <c r="J9" s="132"/>
      <c r="K9" s="118" t="s">
        <v>475</v>
      </c>
      <c r="L9" s="74"/>
      <c r="M9" s="120">
        <v>4000</v>
      </c>
      <c r="N9" s="206"/>
      <c r="O9" s="120"/>
      <c r="P9" s="120"/>
      <c r="Q9" s="120"/>
    </row>
    <row r="10" spans="2:23" ht="15.95" customHeight="1" x14ac:dyDescent="0.25">
      <c r="B10" s="205"/>
      <c r="C10" s="205"/>
      <c r="D10" s="205"/>
      <c r="E10" s="208"/>
      <c r="F10" s="205"/>
      <c r="G10" s="205"/>
      <c r="H10" s="205"/>
      <c r="I10" s="205"/>
      <c r="J10" s="132"/>
      <c r="K10" s="148"/>
      <c r="L10" s="148"/>
      <c r="M10" s="205"/>
      <c r="N10" s="208"/>
      <c r="O10" s="205"/>
      <c r="P10" s="205"/>
      <c r="Q10" s="205"/>
    </row>
    <row r="11" spans="2:23" ht="18" customHeight="1" x14ac:dyDescent="0.25">
      <c r="B11" s="120" t="s">
        <v>1013</v>
      </c>
      <c r="C11" s="120"/>
      <c r="D11" s="120">
        <f>SUM(D9:D10)-SUM(I9:I10)</f>
        <v>48000</v>
      </c>
      <c r="E11" s="207"/>
      <c r="F11" s="120"/>
      <c r="G11" s="120"/>
      <c r="H11" s="120"/>
      <c r="I11" s="120"/>
      <c r="J11" s="132"/>
      <c r="K11" s="120" t="s">
        <v>1013</v>
      </c>
      <c r="L11" s="120"/>
      <c r="M11" s="120">
        <f>SUM(M8:M10)-SUM(Q8:Q10)</f>
        <v>4000</v>
      </c>
      <c r="N11" s="207"/>
      <c r="O11" s="113"/>
      <c r="P11" s="113"/>
      <c r="Q11" s="113"/>
    </row>
    <row r="12" spans="2:23" ht="15.95" customHeight="1" x14ac:dyDescent="0.25">
      <c r="B12" s="120"/>
      <c r="C12" s="120"/>
      <c r="D12" s="120"/>
      <c r="E12" s="113"/>
      <c r="F12" s="120"/>
      <c r="G12" s="120"/>
      <c r="H12" s="120"/>
      <c r="I12" s="120"/>
      <c r="J12" s="132"/>
      <c r="M12" s="113"/>
      <c r="N12" s="120"/>
      <c r="O12" s="113"/>
      <c r="P12" s="113"/>
      <c r="Q12" s="113"/>
    </row>
    <row r="13" spans="2:23" ht="18" customHeight="1" x14ac:dyDescent="0.25">
      <c r="B13" s="618" t="s">
        <v>287</v>
      </c>
      <c r="C13" s="618"/>
      <c r="D13" s="618"/>
      <c r="E13" s="618"/>
      <c r="F13" s="618"/>
      <c r="G13" s="618"/>
      <c r="H13" s="618"/>
      <c r="I13" s="618"/>
      <c r="J13" s="132"/>
      <c r="K13" s="618" t="s">
        <v>332</v>
      </c>
      <c r="L13" s="618"/>
      <c r="M13" s="619"/>
      <c r="N13" s="619"/>
      <c r="O13" s="619"/>
      <c r="P13" s="619"/>
      <c r="Q13" s="619"/>
    </row>
    <row r="14" spans="2:23" ht="18" customHeight="1" x14ac:dyDescent="0.25">
      <c r="B14" s="319" t="s">
        <v>476</v>
      </c>
      <c r="C14" s="204"/>
      <c r="D14" s="120">
        <v>56000</v>
      </c>
      <c r="E14" s="206"/>
      <c r="F14" s="132"/>
      <c r="G14" s="132"/>
      <c r="H14" s="132"/>
      <c r="I14" s="132"/>
      <c r="J14" s="132"/>
      <c r="K14" s="319" t="s">
        <v>477</v>
      </c>
      <c r="L14" s="204"/>
      <c r="M14" s="120">
        <v>702000</v>
      </c>
      <c r="N14" s="209"/>
      <c r="O14" s="120"/>
      <c r="P14" s="120"/>
      <c r="Q14" s="120"/>
    </row>
    <row r="15" spans="2:23" ht="15.95" customHeight="1" x14ac:dyDescent="0.25">
      <c r="B15" s="205"/>
      <c r="C15" s="205"/>
      <c r="D15" s="148"/>
      <c r="E15" s="208"/>
      <c r="F15" s="205"/>
      <c r="G15" s="205"/>
      <c r="H15" s="205"/>
      <c r="I15" s="205"/>
      <c r="J15" s="132"/>
      <c r="K15" s="205"/>
      <c r="L15" s="205"/>
      <c r="M15" s="205"/>
      <c r="N15" s="211"/>
      <c r="O15" s="205"/>
      <c r="P15" s="205"/>
      <c r="Q15" s="205"/>
    </row>
    <row r="16" spans="2:23" ht="18" customHeight="1" x14ac:dyDescent="0.25">
      <c r="B16" s="120" t="s">
        <v>1013</v>
      </c>
      <c r="C16" s="113"/>
      <c r="D16" s="120">
        <f>D14</f>
        <v>56000</v>
      </c>
      <c r="E16" s="207"/>
      <c r="F16" s="113"/>
      <c r="G16" s="113"/>
      <c r="H16" s="113"/>
      <c r="I16" s="120"/>
      <c r="K16" s="120" t="s">
        <v>1013</v>
      </c>
      <c r="L16" s="120"/>
      <c r="M16" s="120">
        <f>SUM(M13:M15)-SUM(Q13:Q15)</f>
        <v>702000</v>
      </c>
      <c r="N16" s="210"/>
      <c r="O16" s="113"/>
      <c r="P16" s="113"/>
      <c r="Q16" s="113"/>
    </row>
    <row r="17" spans="2:17" ht="15.95" customHeight="1" x14ac:dyDescent="0.25">
      <c r="E17" s="120"/>
      <c r="F17" s="120"/>
      <c r="G17" s="120"/>
      <c r="H17" s="120"/>
    </row>
    <row r="18" spans="2:17" ht="18" customHeight="1" x14ac:dyDescent="0.25">
      <c r="B18" s="618" t="s">
        <v>52</v>
      </c>
      <c r="C18" s="618"/>
      <c r="D18" s="618"/>
      <c r="E18" s="618"/>
      <c r="F18" s="618"/>
      <c r="G18" s="618"/>
      <c r="H18" s="618"/>
      <c r="I18" s="618"/>
      <c r="J18" s="132"/>
      <c r="K18" s="618" t="s">
        <v>85</v>
      </c>
      <c r="L18" s="618"/>
      <c r="M18" s="619"/>
      <c r="N18" s="619"/>
      <c r="O18" s="619"/>
      <c r="P18" s="619"/>
      <c r="Q18" s="619"/>
    </row>
    <row r="19" spans="2:17" ht="18" customHeight="1" x14ac:dyDescent="0.25">
      <c r="B19" s="319" t="s">
        <v>478</v>
      </c>
      <c r="C19" s="204"/>
      <c r="D19" s="120">
        <v>11000</v>
      </c>
      <c r="E19" s="207"/>
      <c r="F19" s="132"/>
      <c r="G19" s="132"/>
      <c r="H19" s="132"/>
      <c r="I19" s="132"/>
      <c r="J19" s="132"/>
      <c r="K19" s="319" t="s">
        <v>288</v>
      </c>
      <c r="L19" s="204"/>
      <c r="M19" s="120">
        <v>19700</v>
      </c>
      <c r="N19" s="210"/>
      <c r="O19" s="120"/>
      <c r="P19" s="120"/>
      <c r="Q19" s="120"/>
    </row>
    <row r="20" spans="2:17" ht="15.95" customHeight="1" x14ac:dyDescent="0.25">
      <c r="B20" s="205"/>
      <c r="C20" s="205"/>
      <c r="D20" s="148"/>
      <c r="E20" s="208"/>
      <c r="F20" s="205"/>
      <c r="G20" s="205"/>
      <c r="H20" s="205"/>
      <c r="I20" s="205"/>
      <c r="J20" s="132"/>
      <c r="K20" s="205"/>
      <c r="L20" s="205"/>
      <c r="M20" s="205"/>
      <c r="N20" s="211"/>
      <c r="O20" s="205"/>
      <c r="P20" s="205"/>
      <c r="Q20" s="205"/>
    </row>
    <row r="21" spans="2:17" ht="18" customHeight="1" x14ac:dyDescent="0.25">
      <c r="B21" s="120" t="s">
        <v>1013</v>
      </c>
      <c r="C21" s="120"/>
      <c r="D21" s="120">
        <f>D19</f>
        <v>11000</v>
      </c>
      <c r="E21" s="207"/>
      <c r="F21" s="113"/>
      <c r="G21" s="113"/>
      <c r="H21" s="113"/>
      <c r="I21" s="120"/>
      <c r="K21" s="120" t="s">
        <v>1013</v>
      </c>
      <c r="L21" s="120"/>
      <c r="M21" s="120">
        <f>SUM(M18:M20)-SUM(Q18:Q20)</f>
        <v>19700</v>
      </c>
      <c r="N21" s="210"/>
      <c r="O21" s="113"/>
      <c r="P21" s="113"/>
      <c r="Q21" s="113"/>
    </row>
    <row r="22" spans="2:17" ht="15.95" customHeight="1" x14ac:dyDescent="0.25">
      <c r="E22" s="113"/>
      <c r="F22" s="113"/>
      <c r="G22" s="113"/>
      <c r="H22" s="113"/>
    </row>
    <row r="23" spans="2:17" ht="15.95" customHeight="1" x14ac:dyDescent="0.25"/>
    <row r="24" spans="2:17" ht="15.95" customHeight="1" x14ac:dyDescent="0.25"/>
    <row r="25" spans="2:17" ht="15.95" customHeight="1" x14ac:dyDescent="0.25"/>
    <row r="26" spans="2:17" ht="15.95" customHeight="1" x14ac:dyDescent="0.25"/>
    <row r="27" spans="2:17" ht="15.95" customHeight="1" x14ac:dyDescent="0.25"/>
    <row r="28" spans="2:17" ht="15.95" customHeight="1" x14ac:dyDescent="0.25"/>
    <row r="29" spans="2:17" ht="15.95" customHeight="1" x14ac:dyDescent="0.25"/>
    <row r="30" spans="2:17" ht="15.95" customHeight="1" x14ac:dyDescent="0.25"/>
    <row r="31" spans="2:17" ht="15.95" customHeight="1" x14ac:dyDescent="0.25"/>
  </sheetData>
  <customSheetViews>
    <customSheetView guid="{9794FA93-0DA1-4207-8A93-BAB6A553B531}" scale="85" showPageBreaks="1" fitToPage="1" printArea="1">
      <pageMargins left="1" right="0.7" top="0.85" bottom="0.8" header="0.5" footer="0.35"/>
      <printOptions horizontalCentered="1"/>
      <pageSetup scale="93"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3" sqref="B3:G3"/>
      <pageMargins left="1" right="0.7" top="0.85" bottom="0.8" header="0.5" footer="0.35"/>
      <printOptions horizontalCentered="1"/>
      <pageSetup scale="92"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3">
      <selection activeCell="N5" sqref="N5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3">
      <selection activeCell="N5" sqref="N5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91"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>
      <pageMargins left="1" right="0.7" top="0.85" bottom="0.8" header="0.5" footer="0.35"/>
      <printOptions horizontalCentered="1"/>
      <pageSetup scale="93"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pageMargins left="1" right="0.7" top="0.85" bottom="0.8" header="0.5" footer="0.35"/>
      <printOptions horizontalCentered="1"/>
      <pageSetup scale="94"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1">
    <mergeCell ref="B3:I3"/>
    <mergeCell ref="B8:I8"/>
    <mergeCell ref="K3:Q3"/>
    <mergeCell ref="K8:Q8"/>
    <mergeCell ref="K13:Q13"/>
    <mergeCell ref="B13:I13"/>
    <mergeCell ref="B18:I18"/>
    <mergeCell ref="G4:H4"/>
    <mergeCell ref="G6:H6"/>
    <mergeCell ref="S4:W6"/>
    <mergeCell ref="K18:Q18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2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4.7109375" style="11" customWidth="1"/>
    <col min="3" max="5" width="3.5703125" style="6" customWidth="1"/>
    <col min="6" max="6" width="4.7109375" style="6" customWidth="1"/>
    <col min="7" max="7" width="9.140625" style="6"/>
    <col min="8" max="8" width="4.140625" style="6" customWidth="1"/>
    <col min="9" max="9" width="5.7109375" style="6" customWidth="1"/>
    <col min="10" max="10" width="6.7109375" style="6" customWidth="1"/>
    <col min="11" max="11" width="6.85546875" style="6" customWidth="1"/>
    <col min="12" max="12" width="9.28515625" style="6" customWidth="1"/>
    <col min="13" max="14" width="12.7109375" style="6" customWidth="1"/>
    <col min="15" max="16" width="0" style="709" hidden="1" customWidth="1"/>
    <col min="17" max="16384" width="9.140625" style="6"/>
  </cols>
  <sheetData>
    <row r="1" spans="2:16" ht="28.5" customHeight="1" x14ac:dyDescent="0.25"/>
    <row r="2" spans="2:16" ht="18" customHeight="1" x14ac:dyDescent="0.25">
      <c r="B2" s="6" t="s">
        <v>854</v>
      </c>
    </row>
    <row r="3" spans="2:16" ht="18" customHeight="1" thickBot="1" x14ac:dyDescent="0.3">
      <c r="B3" s="28" t="s">
        <v>540</v>
      </c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</row>
    <row r="4" spans="2:16" ht="21.95" customHeight="1" thickTop="1" thickBot="1" x14ac:dyDescent="0.3">
      <c r="C4" s="561" t="s">
        <v>562</v>
      </c>
      <c r="D4" s="573"/>
      <c r="E4" s="562"/>
      <c r="F4" s="559" t="s">
        <v>497</v>
      </c>
      <c r="G4" s="559"/>
      <c r="H4" s="559"/>
      <c r="I4" s="559"/>
      <c r="J4" s="559"/>
      <c r="K4" s="559"/>
      <c r="L4" s="560"/>
      <c r="M4" s="31" t="s">
        <v>545</v>
      </c>
      <c r="N4" s="32" t="s">
        <v>543</v>
      </c>
    </row>
    <row r="5" spans="2:16" ht="17.100000000000001" customHeight="1" thickTop="1" x14ac:dyDescent="0.25">
      <c r="B5" s="128"/>
      <c r="C5" s="621" t="s">
        <v>509</v>
      </c>
      <c r="D5" s="622"/>
      <c r="E5" s="265"/>
      <c r="F5" s="94" t="s">
        <v>548</v>
      </c>
      <c r="G5" s="94"/>
      <c r="H5" s="94"/>
      <c r="I5" s="94"/>
      <c r="J5" s="12"/>
      <c r="K5" s="12"/>
      <c r="L5" s="56"/>
      <c r="M5" s="57">
        <f>'2-34'!L6</f>
        <v>994000</v>
      </c>
      <c r="N5" s="30"/>
      <c r="O5" s="715" t="s">
        <v>149</v>
      </c>
      <c r="P5" s="708" t="s">
        <v>1064</v>
      </c>
    </row>
    <row r="6" spans="2:16" ht="17.100000000000001" customHeight="1" x14ac:dyDescent="0.25">
      <c r="B6" s="127"/>
      <c r="C6" s="599"/>
      <c r="D6" s="600"/>
      <c r="E6" s="260"/>
      <c r="F6" s="13"/>
      <c r="G6" s="13" t="s">
        <v>572</v>
      </c>
      <c r="H6" s="26"/>
      <c r="I6" s="26"/>
      <c r="J6" s="13"/>
      <c r="K6" s="13"/>
      <c r="L6" s="24"/>
      <c r="M6" s="22"/>
      <c r="N6" s="30">
        <f>'2-35'!P4</f>
        <v>994000</v>
      </c>
    </row>
    <row r="7" spans="2:16" ht="17.100000000000001" customHeight="1" x14ac:dyDescent="0.25">
      <c r="B7" s="127"/>
      <c r="C7" s="599"/>
      <c r="D7" s="600"/>
      <c r="E7" s="260"/>
      <c r="F7" s="174" t="s">
        <v>638</v>
      </c>
      <c r="G7" s="26"/>
      <c r="H7" s="26"/>
      <c r="I7" s="26"/>
      <c r="J7" s="13"/>
      <c r="K7" s="13"/>
      <c r="L7" s="24"/>
      <c r="M7" s="22"/>
      <c r="N7" s="30"/>
    </row>
    <row r="8" spans="2:16" ht="17.100000000000001" customHeight="1" x14ac:dyDescent="0.25">
      <c r="B8" s="127"/>
      <c r="C8" s="599"/>
      <c r="D8" s="600"/>
      <c r="E8" s="260"/>
      <c r="F8" s="26"/>
      <c r="G8" s="26"/>
      <c r="H8" s="26"/>
      <c r="I8" s="26"/>
      <c r="J8" s="13"/>
      <c r="K8" s="13"/>
      <c r="L8" s="24"/>
      <c r="M8" s="22"/>
      <c r="N8" s="30"/>
    </row>
    <row r="9" spans="2:16" ht="17.100000000000001" customHeight="1" x14ac:dyDescent="0.25">
      <c r="B9" s="129"/>
      <c r="C9" s="599" t="s">
        <v>510</v>
      </c>
      <c r="D9" s="600"/>
      <c r="E9" s="127"/>
      <c r="F9" s="26" t="s">
        <v>538</v>
      </c>
      <c r="G9" s="26"/>
      <c r="H9" s="26"/>
      <c r="I9" s="26"/>
      <c r="J9" s="13"/>
      <c r="K9" s="13"/>
      <c r="L9" s="24"/>
      <c r="M9" s="22">
        <f>'2-34'!D6</f>
        <v>384000</v>
      </c>
      <c r="N9" s="30"/>
    </row>
    <row r="10" spans="2:16" ht="17.100000000000001" customHeight="1" x14ac:dyDescent="0.25">
      <c r="B10" s="127"/>
      <c r="C10" s="599"/>
      <c r="D10" s="600"/>
      <c r="E10" s="260"/>
      <c r="F10" s="13"/>
      <c r="G10" s="13" t="s">
        <v>548</v>
      </c>
      <c r="H10" s="26"/>
      <c r="I10" s="26"/>
      <c r="J10" s="13"/>
      <c r="K10" s="13"/>
      <c r="L10" s="24"/>
      <c r="M10" s="22"/>
      <c r="N10" s="30">
        <f>'2-34'!O5</f>
        <v>384000</v>
      </c>
    </row>
    <row r="11" spans="2:16" ht="17.100000000000001" customHeight="1" x14ac:dyDescent="0.25">
      <c r="B11" s="127"/>
      <c r="C11" s="599"/>
      <c r="D11" s="600"/>
      <c r="E11" s="260"/>
      <c r="F11" s="174" t="s">
        <v>629</v>
      </c>
      <c r="G11" s="26"/>
      <c r="H11" s="26"/>
      <c r="I11" s="26"/>
      <c r="J11" s="13"/>
      <c r="K11" s="13"/>
      <c r="L11" s="24"/>
      <c r="M11" s="22"/>
      <c r="N11" s="30"/>
    </row>
    <row r="12" spans="2:16" ht="17.100000000000001" customHeight="1" x14ac:dyDescent="0.25">
      <c r="B12" s="127"/>
      <c r="C12" s="599"/>
      <c r="D12" s="600"/>
      <c r="E12" s="260"/>
      <c r="F12" s="26"/>
      <c r="G12" s="26"/>
      <c r="H12" s="26"/>
      <c r="I12" s="26"/>
      <c r="J12" s="13"/>
      <c r="K12" s="13"/>
      <c r="L12" s="24"/>
      <c r="M12" s="22"/>
      <c r="N12" s="58"/>
    </row>
    <row r="13" spans="2:16" ht="17.100000000000001" customHeight="1" x14ac:dyDescent="0.25">
      <c r="B13" s="129"/>
      <c r="C13" s="599" t="s">
        <v>511</v>
      </c>
      <c r="D13" s="600"/>
      <c r="E13" s="127"/>
      <c r="F13" s="55" t="s">
        <v>538</v>
      </c>
      <c r="G13" s="55"/>
      <c r="H13" s="55"/>
      <c r="I13" s="55"/>
      <c r="J13" s="12"/>
      <c r="K13" s="12"/>
      <c r="L13" s="56"/>
      <c r="M13" s="57">
        <f>'2-34'!D7</f>
        <v>983000</v>
      </c>
      <c r="N13" s="30"/>
    </row>
    <row r="14" spans="2:16" ht="17.100000000000001" customHeight="1" x14ac:dyDescent="0.25">
      <c r="B14" s="127"/>
      <c r="C14" s="599"/>
      <c r="D14" s="600"/>
      <c r="E14" s="262"/>
      <c r="F14" s="13"/>
      <c r="G14" s="21" t="s">
        <v>548</v>
      </c>
      <c r="H14" s="21"/>
      <c r="I14" s="21"/>
      <c r="J14" s="13"/>
      <c r="K14" s="13"/>
      <c r="L14" s="24"/>
      <c r="M14" s="22"/>
      <c r="N14" s="30">
        <f>'2-34'!O6</f>
        <v>983000</v>
      </c>
    </row>
    <row r="15" spans="2:16" ht="17.100000000000001" customHeight="1" x14ac:dyDescent="0.25">
      <c r="B15" s="127"/>
      <c r="C15" s="599"/>
      <c r="D15" s="600"/>
      <c r="E15" s="260"/>
      <c r="F15" s="250" t="s">
        <v>629</v>
      </c>
      <c r="G15" s="13"/>
      <c r="H15" s="21"/>
      <c r="I15" s="21"/>
      <c r="J15" s="13"/>
      <c r="K15" s="13"/>
      <c r="L15" s="24"/>
      <c r="M15" s="22"/>
      <c r="N15" s="30"/>
    </row>
    <row r="16" spans="2:16" ht="17.100000000000001" customHeight="1" x14ac:dyDescent="0.25">
      <c r="B16" s="127"/>
      <c r="C16" s="599"/>
      <c r="D16" s="600"/>
      <c r="E16" s="260"/>
      <c r="F16" s="13"/>
      <c r="G16" s="21"/>
      <c r="H16" s="21"/>
      <c r="I16" s="21"/>
      <c r="J16" s="13"/>
      <c r="K16" s="13"/>
      <c r="L16" s="24"/>
      <c r="M16" s="22"/>
      <c r="N16" s="30"/>
    </row>
    <row r="17" spans="2:14" ht="17.100000000000001" customHeight="1" x14ac:dyDescent="0.25">
      <c r="B17" s="129"/>
      <c r="C17" s="599" t="s">
        <v>517</v>
      </c>
      <c r="D17" s="600"/>
      <c r="E17" s="127"/>
      <c r="F17" s="21" t="s">
        <v>639</v>
      </c>
      <c r="G17" s="21"/>
      <c r="H17" s="21"/>
      <c r="I17" s="21"/>
      <c r="J17" s="13"/>
      <c r="K17" s="13"/>
      <c r="L17" s="24"/>
      <c r="M17" s="22">
        <f>'2-34'!D19</f>
        <v>10000</v>
      </c>
      <c r="N17" s="30"/>
    </row>
    <row r="18" spans="2:14" ht="17.100000000000001" customHeight="1" x14ac:dyDescent="0.25">
      <c r="B18" s="127"/>
      <c r="C18" s="599"/>
      <c r="D18" s="600"/>
      <c r="E18" s="262"/>
      <c r="F18" s="13" t="s">
        <v>573</v>
      </c>
      <c r="G18" s="21"/>
      <c r="H18" s="21"/>
      <c r="I18" s="21"/>
      <c r="J18" s="13"/>
      <c r="K18" s="13"/>
      <c r="L18" s="24"/>
      <c r="M18" s="22">
        <f>'2-35'!D9</f>
        <v>48000</v>
      </c>
      <c r="N18" s="30"/>
    </row>
    <row r="19" spans="2:14" ht="17.100000000000001" customHeight="1" x14ac:dyDescent="0.25">
      <c r="B19" s="127"/>
      <c r="C19" s="599"/>
      <c r="D19" s="600"/>
      <c r="E19" s="260"/>
      <c r="F19" s="13" t="s">
        <v>504</v>
      </c>
      <c r="G19" s="21" t="s">
        <v>538</v>
      </c>
      <c r="H19" s="21"/>
      <c r="I19" s="21"/>
      <c r="J19" s="13"/>
      <c r="K19" s="13"/>
      <c r="L19" s="24"/>
      <c r="M19" s="22"/>
      <c r="N19" s="30">
        <f>'2-34'!G5</f>
        <v>58000</v>
      </c>
    </row>
    <row r="20" spans="2:14" ht="17.100000000000001" customHeight="1" x14ac:dyDescent="0.25">
      <c r="B20" s="127"/>
      <c r="C20" s="599"/>
      <c r="D20" s="600"/>
      <c r="E20" s="262"/>
      <c r="F20" s="250" t="s">
        <v>632</v>
      </c>
      <c r="G20" s="21"/>
      <c r="H20" s="21"/>
      <c r="I20" s="21"/>
      <c r="J20" s="13"/>
      <c r="K20" s="13"/>
      <c r="L20" s="24"/>
      <c r="M20" s="22"/>
      <c r="N20" s="30"/>
    </row>
    <row r="21" spans="2:14" ht="17.100000000000001" customHeight="1" x14ac:dyDescent="0.25">
      <c r="B21" s="127"/>
      <c r="C21" s="599"/>
      <c r="D21" s="600"/>
      <c r="E21" s="260"/>
      <c r="F21" s="13"/>
      <c r="G21" s="21"/>
      <c r="H21" s="21"/>
      <c r="I21" s="21"/>
      <c r="J21" s="13"/>
      <c r="K21" s="13"/>
      <c r="L21" s="24"/>
      <c r="M21" s="22"/>
      <c r="N21" s="30"/>
    </row>
    <row r="22" spans="2:14" ht="17.100000000000001" customHeight="1" x14ac:dyDescent="0.25">
      <c r="B22" s="129"/>
      <c r="C22" s="599" t="s">
        <v>527</v>
      </c>
      <c r="D22" s="600"/>
      <c r="E22" s="127"/>
      <c r="F22" s="13" t="s">
        <v>640</v>
      </c>
      <c r="G22" s="21"/>
      <c r="H22" s="21"/>
      <c r="I22" s="21"/>
      <c r="J22" s="13"/>
      <c r="K22" s="13"/>
      <c r="L22" s="24"/>
      <c r="M22" s="22">
        <f>'2-34'!L19</f>
        <v>1000</v>
      </c>
      <c r="N22" s="30"/>
    </row>
    <row r="23" spans="2:14" ht="17.100000000000001" customHeight="1" x14ac:dyDescent="0.25">
      <c r="B23" s="127"/>
      <c r="C23" s="599"/>
      <c r="D23" s="600"/>
      <c r="E23" s="263"/>
      <c r="F23" s="21" t="s">
        <v>301</v>
      </c>
      <c r="G23" s="21"/>
      <c r="H23" s="21"/>
      <c r="I23" s="21"/>
      <c r="J23" s="13"/>
      <c r="K23" s="13"/>
      <c r="L23" s="24"/>
      <c r="M23" s="22">
        <f>'2-35'!M9</f>
        <v>4000</v>
      </c>
      <c r="N23" s="30"/>
    </row>
    <row r="24" spans="2:14" ht="17.100000000000001" customHeight="1" x14ac:dyDescent="0.25">
      <c r="B24" s="127"/>
      <c r="C24" s="599"/>
      <c r="D24" s="600"/>
      <c r="E24" s="263"/>
      <c r="F24" s="13" t="s">
        <v>504</v>
      </c>
      <c r="G24" s="13" t="s">
        <v>538</v>
      </c>
      <c r="H24" s="21"/>
      <c r="I24" s="21"/>
      <c r="J24" s="13"/>
      <c r="K24" s="13"/>
      <c r="L24" s="24"/>
      <c r="M24" s="22"/>
      <c r="N24" s="30">
        <f>'2-34'!G6</f>
        <v>5000</v>
      </c>
    </row>
    <row r="25" spans="2:14" ht="17.100000000000001" customHeight="1" x14ac:dyDescent="0.25">
      <c r="B25" s="127"/>
      <c r="C25" s="599"/>
      <c r="D25" s="600"/>
      <c r="E25" s="254"/>
      <c r="F25" s="250" t="s">
        <v>641</v>
      </c>
      <c r="G25" s="21"/>
      <c r="H25" s="21"/>
      <c r="I25" s="21"/>
      <c r="J25" s="13"/>
      <c r="K25" s="13"/>
      <c r="L25" s="24"/>
      <c r="M25" s="22"/>
      <c r="N25" s="30"/>
    </row>
    <row r="26" spans="2:14" ht="17.100000000000001" customHeight="1" x14ac:dyDescent="0.25">
      <c r="B26" s="127"/>
      <c r="C26" s="599"/>
      <c r="D26" s="600"/>
      <c r="E26" s="254"/>
      <c r="F26" s="13"/>
      <c r="G26" s="21"/>
      <c r="H26" s="21"/>
      <c r="I26" s="21"/>
      <c r="J26" s="13"/>
      <c r="K26" s="13"/>
      <c r="L26" s="24"/>
      <c r="M26" s="22"/>
      <c r="N26" s="30"/>
    </row>
    <row r="27" spans="2:14" ht="17.100000000000001" customHeight="1" x14ac:dyDescent="0.25">
      <c r="B27" s="129"/>
      <c r="C27" s="599" t="s">
        <v>528</v>
      </c>
      <c r="D27" s="600"/>
      <c r="E27" s="267"/>
      <c r="F27" s="13" t="s">
        <v>287</v>
      </c>
      <c r="G27" s="21"/>
      <c r="H27" s="21"/>
      <c r="I27" s="21"/>
      <c r="J27" s="13"/>
      <c r="K27" s="13"/>
      <c r="L27" s="24"/>
      <c r="M27" s="22">
        <f>'2-35'!D14</f>
        <v>56000</v>
      </c>
      <c r="N27" s="30"/>
    </row>
    <row r="28" spans="2:14" ht="17.100000000000001" customHeight="1" x14ac:dyDescent="0.25">
      <c r="B28" s="127"/>
      <c r="C28" s="599"/>
      <c r="D28" s="600"/>
      <c r="E28" s="263"/>
      <c r="F28" s="21" t="s">
        <v>504</v>
      </c>
      <c r="G28" s="21" t="s">
        <v>538</v>
      </c>
      <c r="H28" s="21"/>
      <c r="I28" s="21"/>
      <c r="J28" s="13"/>
      <c r="K28" s="13"/>
      <c r="L28" s="24"/>
      <c r="M28" s="22"/>
      <c r="N28" s="30">
        <f>SUM(M27)</f>
        <v>56000</v>
      </c>
    </row>
    <row r="29" spans="2:14" ht="17.100000000000001" customHeight="1" x14ac:dyDescent="0.25">
      <c r="B29" s="127"/>
      <c r="C29" s="599"/>
      <c r="D29" s="600"/>
      <c r="E29" s="254"/>
      <c r="F29" s="250" t="s">
        <v>642</v>
      </c>
      <c r="G29" s="21"/>
      <c r="H29" s="21"/>
      <c r="I29" s="21"/>
      <c r="J29" s="13"/>
      <c r="K29" s="13"/>
      <c r="L29" s="24"/>
      <c r="M29" s="22"/>
      <c r="N29" s="30"/>
    </row>
    <row r="30" spans="2:14" ht="17.100000000000001" customHeight="1" x14ac:dyDescent="0.25">
      <c r="B30" s="127"/>
      <c r="C30" s="599"/>
      <c r="D30" s="600"/>
      <c r="E30" s="264"/>
      <c r="F30" s="13"/>
      <c r="G30" s="13"/>
      <c r="H30" s="21"/>
      <c r="I30" s="21"/>
      <c r="J30" s="13"/>
      <c r="K30" s="13"/>
      <c r="L30" s="24"/>
      <c r="M30" s="22"/>
      <c r="N30" s="30"/>
    </row>
    <row r="31" spans="2:14" ht="17.100000000000001" customHeight="1" x14ac:dyDescent="0.25">
      <c r="B31" s="129"/>
      <c r="C31" s="599" t="s">
        <v>556</v>
      </c>
      <c r="D31" s="600"/>
      <c r="E31" s="267"/>
      <c r="F31" s="13" t="s">
        <v>332</v>
      </c>
      <c r="G31" s="21"/>
      <c r="H31" s="21"/>
      <c r="I31" s="21"/>
      <c r="J31" s="13"/>
      <c r="K31" s="13"/>
      <c r="L31" s="24"/>
      <c r="M31" s="22">
        <f>'2-35'!M14</f>
        <v>702000</v>
      </c>
      <c r="N31" s="30"/>
    </row>
    <row r="32" spans="2:14" ht="17.100000000000001" customHeight="1" x14ac:dyDescent="0.25">
      <c r="B32" s="127"/>
      <c r="C32" s="599"/>
      <c r="D32" s="600"/>
      <c r="E32" s="254"/>
      <c r="F32" s="21" t="s">
        <v>504</v>
      </c>
      <c r="G32" s="21" t="s">
        <v>538</v>
      </c>
      <c r="H32" s="21"/>
      <c r="I32" s="21"/>
      <c r="J32" s="13"/>
      <c r="K32" s="13"/>
      <c r="L32" s="24"/>
      <c r="M32" s="22"/>
      <c r="N32" s="30">
        <f>'2-34'!G8</f>
        <v>702000</v>
      </c>
    </row>
    <row r="33" spans="2:14" ht="17.100000000000001" customHeight="1" x14ac:dyDescent="0.25">
      <c r="B33" s="127"/>
      <c r="C33" s="599"/>
      <c r="D33" s="600"/>
      <c r="E33" s="263"/>
      <c r="F33" s="250" t="s">
        <v>589</v>
      </c>
      <c r="G33" s="21"/>
      <c r="H33" s="21"/>
      <c r="I33" s="21"/>
      <c r="J33" s="13"/>
      <c r="K33" s="13"/>
      <c r="L33" s="24"/>
      <c r="M33" s="22"/>
      <c r="N33" s="30"/>
    </row>
    <row r="34" spans="2:14" ht="17.100000000000001" customHeight="1" x14ac:dyDescent="0.25">
      <c r="B34" s="127"/>
      <c r="C34" s="599"/>
      <c r="D34" s="600"/>
      <c r="E34" s="254"/>
      <c r="F34" s="13"/>
      <c r="G34" s="13"/>
      <c r="H34" s="21"/>
      <c r="I34" s="21"/>
      <c r="J34" s="13"/>
      <c r="K34" s="13"/>
      <c r="L34" s="24"/>
      <c r="M34" s="22"/>
      <c r="N34" s="30"/>
    </row>
    <row r="35" spans="2:14" ht="17.100000000000001" customHeight="1" x14ac:dyDescent="0.25">
      <c r="B35" s="129"/>
      <c r="C35" s="599" t="s">
        <v>557</v>
      </c>
      <c r="D35" s="600"/>
      <c r="E35" s="267"/>
      <c r="F35" s="13" t="s">
        <v>83</v>
      </c>
      <c r="G35" s="13"/>
      <c r="H35" s="21"/>
      <c r="I35" s="21"/>
      <c r="J35" s="13"/>
      <c r="K35" s="13"/>
      <c r="L35" s="24"/>
      <c r="M35" s="22">
        <f>'2-34'!L14</f>
        <v>11200</v>
      </c>
      <c r="N35" s="30"/>
    </row>
    <row r="36" spans="2:14" ht="17.100000000000001" customHeight="1" x14ac:dyDescent="0.25">
      <c r="B36" s="127"/>
      <c r="C36" s="599"/>
      <c r="D36" s="600"/>
      <c r="E36" s="254"/>
      <c r="F36" s="13" t="s">
        <v>52</v>
      </c>
      <c r="G36" s="13"/>
      <c r="H36" s="21"/>
      <c r="I36" s="21"/>
      <c r="J36" s="13"/>
      <c r="K36" s="13"/>
      <c r="L36" s="24"/>
      <c r="M36" s="22">
        <f>'2-35'!D19</f>
        <v>11000</v>
      </c>
      <c r="N36" s="30"/>
    </row>
    <row r="37" spans="2:14" ht="17.100000000000001" customHeight="1" x14ac:dyDescent="0.25">
      <c r="B37" s="127"/>
      <c r="C37" s="599"/>
      <c r="D37" s="600"/>
      <c r="E37" s="254"/>
      <c r="F37" s="13" t="s">
        <v>504</v>
      </c>
      <c r="G37" s="13" t="s">
        <v>538</v>
      </c>
      <c r="H37" s="21"/>
      <c r="I37" s="21"/>
      <c r="J37" s="13"/>
      <c r="K37" s="13"/>
      <c r="L37" s="24"/>
      <c r="M37" s="22"/>
      <c r="N37" s="30">
        <f>'2-34'!G9</f>
        <v>22200</v>
      </c>
    </row>
    <row r="38" spans="2:14" ht="17.100000000000001" customHeight="1" x14ac:dyDescent="0.25">
      <c r="B38" s="127"/>
      <c r="C38" s="599"/>
      <c r="D38" s="600"/>
      <c r="E38" s="254"/>
      <c r="F38" s="250" t="s">
        <v>643</v>
      </c>
      <c r="G38" s="13"/>
      <c r="H38" s="21"/>
      <c r="I38" s="21"/>
      <c r="J38" s="13"/>
      <c r="K38" s="13"/>
      <c r="L38" s="24"/>
      <c r="M38" s="22"/>
      <c r="N38" s="30"/>
    </row>
    <row r="39" spans="2:14" ht="17.100000000000001" customHeight="1" x14ac:dyDescent="0.25">
      <c r="B39" s="127"/>
      <c r="C39" s="599"/>
      <c r="D39" s="600"/>
      <c r="E39" s="254"/>
      <c r="F39" s="13"/>
      <c r="G39" s="13"/>
      <c r="H39" s="21"/>
      <c r="I39" s="21"/>
      <c r="J39" s="13"/>
      <c r="K39" s="13"/>
      <c r="L39" s="24"/>
      <c r="M39" s="22"/>
      <c r="N39" s="30"/>
    </row>
    <row r="40" spans="2:14" ht="17.100000000000001" customHeight="1" x14ac:dyDescent="0.25">
      <c r="B40" s="129"/>
      <c r="C40" s="599" t="s">
        <v>37</v>
      </c>
      <c r="D40" s="600"/>
      <c r="E40" s="267"/>
      <c r="F40" s="13" t="s">
        <v>85</v>
      </c>
      <c r="G40" s="13"/>
      <c r="H40" s="21"/>
      <c r="I40" s="21"/>
      <c r="J40" s="13"/>
      <c r="K40" s="13"/>
      <c r="L40" s="24"/>
      <c r="M40" s="22">
        <f>'2-35'!M19</f>
        <v>19700</v>
      </c>
      <c r="N40" s="30"/>
    </row>
    <row r="41" spans="2:14" ht="17.100000000000001" customHeight="1" x14ac:dyDescent="0.25">
      <c r="B41" s="127"/>
      <c r="C41" s="599"/>
      <c r="D41" s="600"/>
      <c r="E41" s="254"/>
      <c r="F41" s="13" t="s">
        <v>504</v>
      </c>
      <c r="G41" s="13" t="s">
        <v>538</v>
      </c>
      <c r="H41" s="21"/>
      <c r="I41" s="21"/>
      <c r="J41" s="13"/>
      <c r="K41" s="13"/>
      <c r="L41" s="24"/>
      <c r="M41" s="22"/>
      <c r="N41" s="30">
        <f>'2-34'!G10</f>
        <v>19700</v>
      </c>
    </row>
    <row r="42" spans="2:14" ht="17.100000000000001" customHeight="1" x14ac:dyDescent="0.25">
      <c r="B42" s="127"/>
      <c r="C42" s="599"/>
      <c r="D42" s="600"/>
      <c r="E42" s="254"/>
      <c r="F42" s="250" t="s">
        <v>644</v>
      </c>
      <c r="G42" s="13"/>
      <c r="H42" s="21"/>
      <c r="I42" s="21"/>
      <c r="J42" s="13"/>
      <c r="K42" s="13"/>
      <c r="L42" s="24"/>
      <c r="M42" s="22"/>
      <c r="N42" s="30"/>
    </row>
  </sheetData>
  <customSheetViews>
    <customSheetView guid="{9794FA93-0DA1-4207-8A93-BAB6A553B531}" scale="85" showPageBreaks="1" fitToPage="1" printArea="1">
      <pageMargins left="0.7" right="1" top="0.85" bottom="0.8" header="0.5" footer="0.35"/>
      <printOptions horizontalCentered="1"/>
      <pageSetup scale="96"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3" sqref="B3"/>
      <pageMargins left="0.7" right="1" top="0.85" bottom="0.8" header="0.5" footer="0.35"/>
      <printOptions horizontalCentered="1"/>
      <pageSetup scale="94"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85" showPageBreaks="1" printArea="1" showRuler="0" topLeftCell="A23">
      <selection activeCell="G36" sqref="G36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 topLeftCell="A23">
      <selection activeCell="G36" sqref="G36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scale="94"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>
      <pageMargins left="0.7" right="1" top="0.85" bottom="0.8" header="0.5" footer="0.35"/>
      <printOptions horizontalCentered="1"/>
      <pageSetup scale="96"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pageMargins left="0.7" right="1" top="0.85" bottom="0.8" header="0.5" footer="0.35"/>
      <printOptions horizontalCentered="1"/>
      <pageSetup scale="95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1">
    <mergeCell ref="F4:L4"/>
    <mergeCell ref="C3:N3"/>
    <mergeCell ref="C4:E4"/>
    <mergeCell ref="C5:D5"/>
    <mergeCell ref="C6:D6"/>
    <mergeCell ref="C9:D9"/>
    <mergeCell ref="C13:D13"/>
    <mergeCell ref="C17:D17"/>
    <mergeCell ref="C12:D12"/>
    <mergeCell ref="C14:D14"/>
    <mergeCell ref="C15:D15"/>
    <mergeCell ref="C7:D7"/>
    <mergeCell ref="C8:D8"/>
    <mergeCell ref="C10:D10"/>
    <mergeCell ref="C11:D11"/>
    <mergeCell ref="C19:D19"/>
    <mergeCell ref="C20:D20"/>
    <mergeCell ref="C18:D18"/>
    <mergeCell ref="C16:D16"/>
    <mergeCell ref="C21:D21"/>
    <mergeCell ref="C23:D23"/>
    <mergeCell ref="C32:D32"/>
    <mergeCell ref="C33:D33"/>
    <mergeCell ref="C22:D22"/>
    <mergeCell ref="C27:D27"/>
    <mergeCell ref="C31:D31"/>
    <mergeCell ref="C24:D24"/>
    <mergeCell ref="C25:D25"/>
    <mergeCell ref="C26:D26"/>
    <mergeCell ref="C28:D28"/>
    <mergeCell ref="C29:D29"/>
    <mergeCell ref="C30:D30"/>
    <mergeCell ref="C34:D34"/>
    <mergeCell ref="C36:D36"/>
    <mergeCell ref="C35:D35"/>
    <mergeCell ref="C42:D42"/>
    <mergeCell ref="C37:D37"/>
    <mergeCell ref="C38:D38"/>
    <mergeCell ref="C39:D39"/>
    <mergeCell ref="C41:D41"/>
    <mergeCell ref="C40:D40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3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4" width="4.7109375" style="6" customWidth="1"/>
    <col min="5" max="6" width="7.7109375" style="6" customWidth="1"/>
    <col min="7" max="8" width="4.85546875" style="6" customWidth="1"/>
    <col min="9" max="9" width="13.140625" style="6" customWidth="1"/>
    <col min="10" max="10" width="1.85546875" style="6" customWidth="1"/>
    <col min="11" max="11" width="14.7109375" style="6" customWidth="1"/>
    <col min="12" max="12" width="1.7109375" style="6" customWidth="1"/>
    <col min="13" max="13" width="14.7109375" style="6" customWidth="1"/>
    <col min="14" max="14" width="9.140625" style="6"/>
    <col min="15" max="16" width="0" style="709" hidden="1" customWidth="1"/>
    <col min="17" max="16384" width="9.140625" style="6"/>
  </cols>
  <sheetData>
    <row r="1" spans="2:16" ht="28.5" customHeight="1" x14ac:dyDescent="0.25"/>
    <row r="2" spans="2:16" ht="18" customHeight="1" x14ac:dyDescent="0.25">
      <c r="B2" s="6" t="s">
        <v>854</v>
      </c>
    </row>
    <row r="3" spans="2:16" ht="5.0999999999999996" customHeight="1" x14ac:dyDescent="0.25"/>
    <row r="4" spans="2:16" x14ac:dyDescent="0.25">
      <c r="B4" s="7" t="s">
        <v>542</v>
      </c>
      <c r="C4" s="564" t="s">
        <v>293</v>
      </c>
      <c r="D4" s="564"/>
      <c r="E4" s="564"/>
      <c r="F4" s="564"/>
      <c r="G4" s="564"/>
      <c r="H4" s="564"/>
      <c r="I4" s="564"/>
      <c r="J4" s="564"/>
      <c r="K4" s="564"/>
      <c r="L4" s="564"/>
      <c r="M4" s="564"/>
    </row>
    <row r="5" spans="2:16" x14ac:dyDescent="0.25">
      <c r="C5" s="565" t="s">
        <v>570</v>
      </c>
      <c r="D5" s="565"/>
      <c r="E5" s="565"/>
      <c r="F5" s="565"/>
      <c r="G5" s="565"/>
      <c r="H5" s="565"/>
      <c r="I5" s="565"/>
      <c r="J5" s="565"/>
      <c r="K5" s="565"/>
      <c r="L5" s="565"/>
      <c r="M5" s="565"/>
    </row>
    <row r="6" spans="2:16" x14ac:dyDescent="0.25">
      <c r="C6" s="566" t="s">
        <v>807</v>
      </c>
      <c r="D6" s="566"/>
      <c r="E6" s="566"/>
      <c r="F6" s="566"/>
      <c r="G6" s="566"/>
      <c r="H6" s="566"/>
      <c r="I6" s="566"/>
      <c r="J6" s="566"/>
      <c r="K6" s="566"/>
      <c r="L6" s="566"/>
      <c r="M6" s="566"/>
    </row>
    <row r="7" spans="2:16" ht="18" customHeight="1" x14ac:dyDescent="0.25">
      <c r="C7" s="567" t="s">
        <v>546</v>
      </c>
      <c r="D7" s="567"/>
      <c r="E7" s="567"/>
      <c r="F7" s="567"/>
      <c r="G7" s="567"/>
      <c r="H7" s="567"/>
      <c r="I7" s="567"/>
      <c r="J7" s="251"/>
      <c r="K7" s="251" t="s">
        <v>545</v>
      </c>
      <c r="L7" s="302"/>
      <c r="M7" s="251" t="s">
        <v>543</v>
      </c>
    </row>
    <row r="8" spans="2:16" ht="5.0999999999999996" customHeight="1" x14ac:dyDescent="0.25">
      <c r="C8" s="15"/>
      <c r="D8" s="15"/>
      <c r="E8" s="15"/>
      <c r="F8" s="15"/>
      <c r="G8" s="15"/>
      <c r="H8" s="15"/>
      <c r="I8" s="15"/>
      <c r="J8" s="15"/>
      <c r="K8" s="15"/>
      <c r="L8" s="11"/>
      <c r="M8" s="15"/>
    </row>
    <row r="9" spans="2:16" ht="18" customHeight="1" x14ac:dyDescent="0.25">
      <c r="C9" s="6" t="s">
        <v>934</v>
      </c>
      <c r="G9" s="11"/>
      <c r="H9" s="11"/>
      <c r="I9" s="11"/>
      <c r="J9" s="11" t="s">
        <v>504</v>
      </c>
      <c r="K9" s="212">
        <f>'2-34'!D11</f>
        <v>520400</v>
      </c>
      <c r="M9" s="14"/>
      <c r="O9" s="715" t="s">
        <v>149</v>
      </c>
      <c r="P9" s="708" t="s">
        <v>165</v>
      </c>
    </row>
    <row r="10" spans="2:16" x14ac:dyDescent="0.25">
      <c r="C10" s="6" t="s">
        <v>935</v>
      </c>
      <c r="G10" s="11"/>
      <c r="H10" s="11"/>
      <c r="I10" s="11"/>
      <c r="J10" s="11" t="s">
        <v>504</v>
      </c>
      <c r="K10" s="215">
        <f>'2-34'!L11</f>
        <v>11000</v>
      </c>
      <c r="M10" s="14"/>
    </row>
    <row r="11" spans="2:16" x14ac:dyDescent="0.25">
      <c r="C11" s="6" t="s">
        <v>936</v>
      </c>
      <c r="G11" s="11"/>
      <c r="H11" s="11"/>
      <c r="I11" s="11"/>
      <c r="J11" s="11" t="s">
        <v>504</v>
      </c>
      <c r="K11" s="69" t="s">
        <v>504</v>
      </c>
      <c r="M11" s="213">
        <f>'2-34'!G16</f>
        <v>11900</v>
      </c>
    </row>
    <row r="12" spans="2:16" x14ac:dyDescent="0.25">
      <c r="C12" s="6" t="s">
        <v>937</v>
      </c>
      <c r="G12" s="11"/>
      <c r="H12" s="11"/>
      <c r="I12" s="11"/>
      <c r="J12" s="11" t="s">
        <v>504</v>
      </c>
      <c r="K12" s="69" t="s">
        <v>504</v>
      </c>
      <c r="M12" s="214">
        <f>'2-34'!G26</f>
        <v>100000</v>
      </c>
    </row>
    <row r="13" spans="2:16" x14ac:dyDescent="0.25">
      <c r="C13" s="6" t="s">
        <v>938</v>
      </c>
      <c r="G13" s="11"/>
      <c r="H13" s="11"/>
      <c r="I13" s="11"/>
      <c r="J13" s="11" t="s">
        <v>504</v>
      </c>
      <c r="K13" s="69" t="s">
        <v>504</v>
      </c>
      <c r="M13" s="214">
        <f>'2-34'!O26</f>
        <v>165000</v>
      </c>
    </row>
    <row r="14" spans="2:16" x14ac:dyDescent="0.25">
      <c r="C14" s="6" t="s">
        <v>939</v>
      </c>
      <c r="G14" s="11"/>
      <c r="H14" s="11"/>
      <c r="I14" s="11"/>
      <c r="J14" s="11" t="s">
        <v>504</v>
      </c>
      <c r="K14" s="69" t="s">
        <v>504</v>
      </c>
      <c r="M14" s="214">
        <f>'2-35'!G6</f>
        <v>101200</v>
      </c>
    </row>
    <row r="15" spans="2:16" x14ac:dyDescent="0.25">
      <c r="C15" s="6" t="s">
        <v>940</v>
      </c>
      <c r="G15" s="11"/>
      <c r="H15" s="11"/>
      <c r="I15" s="11"/>
      <c r="J15" s="11" t="s">
        <v>504</v>
      </c>
      <c r="K15" s="69" t="s">
        <v>504</v>
      </c>
      <c r="M15" s="214">
        <f>'2-35'!P6</f>
        <v>994000</v>
      </c>
    </row>
    <row r="16" spans="2:16" x14ac:dyDescent="0.25">
      <c r="C16" s="6" t="s">
        <v>941</v>
      </c>
      <c r="G16" s="11"/>
      <c r="H16" s="11"/>
      <c r="I16" s="11"/>
      <c r="J16" s="11" t="s">
        <v>504</v>
      </c>
      <c r="K16" s="215">
        <f>'2-35'!D11</f>
        <v>48000</v>
      </c>
      <c r="M16" s="68"/>
    </row>
    <row r="17" spans="3:13" x14ac:dyDescent="0.25">
      <c r="C17" s="6" t="s">
        <v>942</v>
      </c>
      <c r="G17" s="11"/>
      <c r="H17" s="11"/>
      <c r="I17" s="11"/>
      <c r="J17" s="11" t="s">
        <v>504</v>
      </c>
      <c r="K17" s="216">
        <f>'2-35'!M11</f>
        <v>4000</v>
      </c>
      <c r="M17" s="68"/>
    </row>
    <row r="18" spans="3:13" x14ac:dyDescent="0.25">
      <c r="C18" s="6" t="s">
        <v>943</v>
      </c>
      <c r="G18" s="11"/>
      <c r="H18" s="11"/>
      <c r="I18" s="11"/>
      <c r="J18" s="11" t="s">
        <v>504</v>
      </c>
      <c r="K18" s="215">
        <f>'2-35'!D16</f>
        <v>56000</v>
      </c>
      <c r="L18" s="11"/>
      <c r="M18" s="66"/>
    </row>
    <row r="19" spans="3:13" x14ac:dyDescent="0.25">
      <c r="C19" s="6" t="s">
        <v>944</v>
      </c>
      <c r="G19" s="11"/>
      <c r="H19" s="11"/>
      <c r="I19" s="11"/>
      <c r="J19" s="11" t="s">
        <v>504</v>
      </c>
      <c r="K19" s="214">
        <f>'2-35'!M16</f>
        <v>702000</v>
      </c>
      <c r="L19" s="11"/>
      <c r="M19" s="66"/>
    </row>
    <row r="20" spans="3:13" x14ac:dyDescent="0.25">
      <c r="C20" s="6" t="s">
        <v>945</v>
      </c>
      <c r="H20" s="11"/>
      <c r="I20" s="11"/>
      <c r="J20" s="11" t="s">
        <v>504</v>
      </c>
      <c r="K20" s="215">
        <f>'2-35'!D21</f>
        <v>11000</v>
      </c>
      <c r="L20" s="11"/>
      <c r="M20" s="73"/>
    </row>
    <row r="21" spans="3:13" x14ac:dyDescent="0.25">
      <c r="C21" s="6" t="s">
        <v>956</v>
      </c>
      <c r="H21" s="11"/>
      <c r="I21" s="11"/>
      <c r="J21" s="11" t="s">
        <v>504</v>
      </c>
      <c r="K21" s="215">
        <f>'2-35'!M21</f>
        <v>19700</v>
      </c>
      <c r="L21" s="11"/>
      <c r="M21" s="73"/>
    </row>
    <row r="22" spans="3:13" ht="16.5" thickBot="1" x14ac:dyDescent="0.3">
      <c r="K22" s="303">
        <f>SUM(K9:K21)</f>
        <v>1372100</v>
      </c>
      <c r="L22" s="72"/>
      <c r="M22" s="303">
        <f>SUM(M9:M21)</f>
        <v>1372100</v>
      </c>
    </row>
    <row r="23" spans="3:13" ht="16.5" thickTop="1" x14ac:dyDescent="0.25"/>
  </sheetData>
  <customSheetViews>
    <customSheetView guid="{9794FA93-0DA1-4207-8A93-BAB6A553B531}" scale="85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3" sqref="B3"/>
      <pageMargins left="1" right="0.7" top="0.85" bottom="0.8" header="0.5" footer="0.35"/>
      <printOptions horizontalCentered="1"/>
      <pageSetup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>
      <selection activeCell="K15" sqref="K15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>
      <selection activeCell="K15" sqref="K15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>
      <pageMargins left="1" right="0.7" top="0.85" bottom="0.8" header="0.5" footer="0.35"/>
      <printOptions horizontalCentered="1"/>
      <pageSetup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">
    <mergeCell ref="C4:M4"/>
    <mergeCell ref="C5:M5"/>
    <mergeCell ref="C6:M6"/>
    <mergeCell ref="C7:I7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76" customWidth="1"/>
    <col min="2" max="4" width="4.7109375" style="76" customWidth="1"/>
    <col min="5" max="7" width="9.140625" style="76"/>
    <col min="8" max="8" width="8.85546875" style="76" customWidth="1"/>
    <col min="9" max="9" width="12.42578125" style="76" customWidth="1"/>
    <col min="10" max="10" width="9.140625" style="76"/>
    <col min="11" max="11" width="18.7109375" style="76" customWidth="1"/>
    <col min="12" max="12" width="11" style="76" customWidth="1"/>
    <col min="13" max="16384" width="9.140625" style="76"/>
  </cols>
  <sheetData>
    <row r="1" spans="1:12" ht="28.5" customHeight="1" x14ac:dyDescent="0.25"/>
    <row r="2" spans="1:12" ht="18" customHeight="1" x14ac:dyDescent="0.25">
      <c r="A2" s="542" t="s">
        <v>102</v>
      </c>
      <c r="B2" s="542"/>
      <c r="C2" s="542"/>
      <c r="D2" s="542"/>
      <c r="E2" s="542"/>
      <c r="F2" s="542"/>
      <c r="G2" s="542"/>
      <c r="H2" s="542"/>
      <c r="I2" s="542"/>
      <c r="J2" s="542"/>
      <c r="K2" s="542"/>
      <c r="L2" s="542"/>
    </row>
    <row r="3" spans="1:12" ht="9.9499999999999993" customHeight="1" x14ac:dyDescent="0.25">
      <c r="B3" s="74"/>
      <c r="C3" s="74"/>
      <c r="D3" s="74"/>
      <c r="E3" s="74"/>
      <c r="F3" s="74"/>
      <c r="G3" s="74"/>
      <c r="H3" s="74"/>
      <c r="I3" s="74"/>
      <c r="J3" s="74"/>
    </row>
    <row r="4" spans="1:12" ht="18" customHeight="1" x14ac:dyDescent="0.25">
      <c r="B4" s="76" t="s">
        <v>830</v>
      </c>
    </row>
    <row r="5" spans="1:12" ht="18" customHeight="1" x14ac:dyDescent="0.25">
      <c r="B5" s="112" t="s">
        <v>539</v>
      </c>
      <c r="C5" s="112" t="s">
        <v>509</v>
      </c>
      <c r="D5" s="76" t="s">
        <v>957</v>
      </c>
    </row>
    <row r="6" spans="1:12" ht="15.95" customHeight="1" x14ac:dyDescent="0.25">
      <c r="D6" s="76" t="s">
        <v>958</v>
      </c>
    </row>
    <row r="7" spans="1:12" ht="15.95" customHeight="1" x14ac:dyDescent="0.25">
      <c r="D7" s="76" t="s">
        <v>960</v>
      </c>
    </row>
    <row r="8" spans="1:12" ht="15.95" customHeight="1" x14ac:dyDescent="0.25">
      <c r="D8" s="76" t="s">
        <v>959</v>
      </c>
    </row>
    <row r="9" spans="1:12" ht="9.9499999999999993" customHeight="1" x14ac:dyDescent="0.25"/>
    <row r="10" spans="1:12" ht="15.95" customHeight="1" x14ac:dyDescent="0.25">
      <c r="C10" s="112" t="s">
        <v>510</v>
      </c>
      <c r="D10" s="76" t="s">
        <v>5</v>
      </c>
    </row>
    <row r="11" spans="1:12" ht="15.95" customHeight="1" x14ac:dyDescent="0.25">
      <c r="D11" s="76" t="s">
        <v>4</v>
      </c>
    </row>
    <row r="12" spans="1:12" ht="15.95" customHeight="1" x14ac:dyDescent="0.25">
      <c r="D12" s="76" t="s">
        <v>3</v>
      </c>
    </row>
    <row r="13" spans="1:12" ht="15.95" customHeight="1" x14ac:dyDescent="0.25">
      <c r="D13" s="76" t="s">
        <v>2</v>
      </c>
    </row>
    <row r="14" spans="1:12" ht="9.9499999999999993" customHeight="1" x14ac:dyDescent="0.25"/>
    <row r="15" spans="1:12" ht="15.95" customHeight="1" x14ac:dyDescent="0.25">
      <c r="C15" s="112" t="s">
        <v>511</v>
      </c>
      <c r="D15" s="76" t="s">
        <v>498</v>
      </c>
    </row>
    <row r="16" spans="1:12" ht="15.95" customHeight="1" x14ac:dyDescent="0.25">
      <c r="D16" s="76" t="s">
        <v>676</v>
      </c>
    </row>
    <row r="17" spans="3:4" ht="15.95" customHeight="1" x14ac:dyDescent="0.25">
      <c r="D17" s="76" t="s">
        <v>90</v>
      </c>
    </row>
    <row r="18" spans="3:4" ht="9.9499999999999993" customHeight="1" x14ac:dyDescent="0.25"/>
    <row r="19" spans="3:4" ht="15.95" customHeight="1" x14ac:dyDescent="0.25">
      <c r="C19" s="112" t="s">
        <v>517</v>
      </c>
      <c r="D19" s="76" t="s">
        <v>6</v>
      </c>
    </row>
    <row r="20" spans="3:4" ht="15.95" customHeight="1" x14ac:dyDescent="0.25">
      <c r="D20" s="76" t="s">
        <v>7</v>
      </c>
    </row>
    <row r="21" spans="3:4" ht="15.95" customHeight="1" x14ac:dyDescent="0.25">
      <c r="D21" s="76" t="s">
        <v>8</v>
      </c>
    </row>
    <row r="22" spans="3:4" ht="15.95" customHeight="1" x14ac:dyDescent="0.25">
      <c r="D22" s="76" t="s">
        <v>9</v>
      </c>
    </row>
    <row r="23" spans="3:4" ht="15.95" customHeight="1" x14ac:dyDescent="0.25">
      <c r="D23" s="76" t="s">
        <v>10</v>
      </c>
    </row>
    <row r="24" spans="3:4" ht="9.9499999999999993" customHeight="1" x14ac:dyDescent="0.25"/>
    <row r="25" spans="3:4" ht="15.95" customHeight="1" x14ac:dyDescent="0.25">
      <c r="C25" s="112" t="s">
        <v>527</v>
      </c>
      <c r="D25" s="76" t="s">
        <v>11</v>
      </c>
    </row>
    <row r="26" spans="3:4" ht="15.95" customHeight="1" x14ac:dyDescent="0.25">
      <c r="D26" s="76" t="s">
        <v>741</v>
      </c>
    </row>
    <row r="27" spans="3:4" ht="15.95" customHeight="1" x14ac:dyDescent="0.25">
      <c r="D27" s="76" t="s">
        <v>742</v>
      </c>
    </row>
    <row r="28" spans="3:4" ht="15.95" customHeight="1" x14ac:dyDescent="0.25">
      <c r="D28" s="76" t="s">
        <v>743</v>
      </c>
    </row>
    <row r="29" spans="3:4" ht="9.9499999999999993" customHeight="1" x14ac:dyDescent="0.25"/>
    <row r="30" spans="3:4" ht="15.95" customHeight="1" x14ac:dyDescent="0.25">
      <c r="C30" s="112" t="s">
        <v>528</v>
      </c>
      <c r="D30" s="76" t="s">
        <v>499</v>
      </c>
    </row>
    <row r="31" spans="3:4" ht="15.95" customHeight="1" x14ac:dyDescent="0.25">
      <c r="D31" s="76" t="s">
        <v>12</v>
      </c>
    </row>
    <row r="32" spans="3:4" ht="15.95" customHeight="1" x14ac:dyDescent="0.25">
      <c r="D32" s="76" t="s">
        <v>13</v>
      </c>
    </row>
    <row r="33" spans="2:4" ht="15.95" customHeight="1" x14ac:dyDescent="0.25">
      <c r="D33" s="76" t="s">
        <v>14</v>
      </c>
    </row>
    <row r="34" spans="2:4" ht="9.9499999999999993" customHeight="1" x14ac:dyDescent="0.25"/>
    <row r="35" spans="2:4" ht="15.95" customHeight="1" x14ac:dyDescent="0.25">
      <c r="C35" s="112" t="s">
        <v>556</v>
      </c>
      <c r="D35" s="76" t="s">
        <v>500</v>
      </c>
    </row>
    <row r="36" spans="2:4" ht="15.95" customHeight="1" x14ac:dyDescent="0.25">
      <c r="D36" s="76" t="s">
        <v>12</v>
      </c>
    </row>
    <row r="37" spans="2:4" ht="15.95" customHeight="1" x14ac:dyDescent="0.25">
      <c r="D37" s="76" t="s">
        <v>16</v>
      </c>
    </row>
    <row r="38" spans="2:4" ht="15.95" customHeight="1" x14ac:dyDescent="0.25">
      <c r="D38" s="76" t="s">
        <v>15</v>
      </c>
    </row>
    <row r="39" spans="2:4" ht="9.9499999999999993" customHeight="1" x14ac:dyDescent="0.25"/>
    <row r="40" spans="2:4" ht="15.95" customHeight="1" x14ac:dyDescent="0.25">
      <c r="B40" s="112" t="s">
        <v>540</v>
      </c>
      <c r="C40" s="6" t="s">
        <v>855</v>
      </c>
    </row>
    <row r="41" spans="2:4" ht="15.95" customHeight="1" x14ac:dyDescent="0.25">
      <c r="C41" s="6" t="s">
        <v>953</v>
      </c>
    </row>
    <row r="42" spans="2:4" ht="15.95" customHeight="1" x14ac:dyDescent="0.25"/>
    <row r="43" spans="2:4" ht="15.95" customHeight="1" x14ac:dyDescent="0.25"/>
    <row r="44" spans="2:4" ht="15.95" customHeight="1" x14ac:dyDescent="0.25"/>
    <row r="45" spans="2:4" ht="15.95" customHeight="1" x14ac:dyDescent="0.25"/>
    <row r="46" spans="2:4" ht="15.95" customHeight="1" x14ac:dyDescent="0.25"/>
    <row r="47" spans="2:4" ht="15.95" customHeight="1" x14ac:dyDescent="0.25"/>
  </sheetData>
  <customSheetViews>
    <customSheetView guid="{9794FA93-0DA1-4207-8A93-BAB6A553B531}" scale="85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32">
      <selection activeCell="B36" sqref="B36"/>
      <pageMargins left="0.7" right="1" top="0.85" bottom="0.8" header="0.5" footer="0.35"/>
      <printOptions horizontalCentered="1"/>
      <pageSetup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19">
      <selection activeCell="G40" sqref="G40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19">
      <selection activeCell="G40" sqref="G40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>
      <pageMargins left="0.7" right="1" top="0.85" bottom="0.8" header="0.5" footer="0.35"/>
      <printOptions horizontalCentered="1"/>
      <pageSetup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A2:L2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23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76" customWidth="1"/>
    <col min="2" max="2" width="3.7109375" style="76" customWidth="1"/>
    <col min="3" max="3" width="4.7109375" style="76" customWidth="1"/>
    <col min="4" max="4" width="15.7109375" style="76" customWidth="1"/>
    <col min="5" max="5" width="2.7109375" style="76" customWidth="1"/>
    <col min="6" max="6" width="15.7109375" style="76" customWidth="1"/>
    <col min="7" max="7" width="2.7109375" style="76" customWidth="1"/>
    <col min="8" max="8" width="15.7109375" style="76" customWidth="1"/>
    <col min="9" max="9" width="3.140625" style="76" customWidth="1"/>
    <col min="10" max="10" width="15.7109375" style="76" customWidth="1"/>
    <col min="11" max="11" width="3.28515625" style="76" customWidth="1"/>
    <col min="12" max="12" width="15.7109375" style="76" customWidth="1"/>
    <col min="13" max="13" width="3.28515625" style="76" customWidth="1"/>
    <col min="14" max="14" width="15.7109375" style="76" customWidth="1"/>
    <col min="15" max="15" width="2.7109375" style="76" customWidth="1"/>
    <col min="16" max="16" width="11.5703125" style="76" customWidth="1"/>
    <col min="17" max="17" width="3" style="76" customWidth="1"/>
    <col min="18" max="18" width="9.140625" style="76"/>
    <col min="19" max="19" width="0" style="709" hidden="1" customWidth="1"/>
    <col min="20" max="21" width="9.140625" style="76"/>
    <col min="22" max="22" width="8.42578125" style="76" bestFit="1" customWidth="1"/>
    <col min="23" max="23" width="2.7109375" style="76" customWidth="1"/>
    <col min="24" max="24" width="13.5703125" style="76" bestFit="1" customWidth="1"/>
    <col min="25" max="25" width="3.7109375" style="76" customWidth="1"/>
    <col min="26" max="26" width="10.7109375" style="76" customWidth="1"/>
    <col min="27" max="27" width="2.7109375" style="76" customWidth="1"/>
    <col min="28" max="28" width="16.28515625" style="76" customWidth="1"/>
    <col min="29" max="29" width="2.7109375" style="76" customWidth="1"/>
    <col min="30" max="30" width="10.7109375" style="76" customWidth="1"/>
    <col min="31" max="31" width="2.7109375" style="76" customWidth="1"/>
    <col min="32" max="32" width="10.7109375" style="76" customWidth="1"/>
    <col min="33" max="33" width="2.7109375" style="76" customWidth="1"/>
    <col min="34" max="34" width="10.7109375" style="76" customWidth="1"/>
    <col min="35" max="16384" width="9.140625" style="76"/>
  </cols>
  <sheetData>
    <row r="1" spans="2:36" ht="28.5" customHeight="1" x14ac:dyDescent="0.25"/>
    <row r="2" spans="2:36" ht="18" customHeight="1" x14ac:dyDescent="0.25">
      <c r="B2" s="76" t="s">
        <v>831</v>
      </c>
    </row>
    <row r="3" spans="2:36" ht="18" customHeight="1" x14ac:dyDescent="0.25">
      <c r="B3" s="112" t="s">
        <v>539</v>
      </c>
      <c r="C3" s="574" t="s">
        <v>273</v>
      </c>
      <c r="D3" s="574"/>
      <c r="E3" s="574"/>
      <c r="F3" s="574"/>
      <c r="G3" s="574"/>
      <c r="H3" s="574"/>
      <c r="I3" s="74" t="s">
        <v>269</v>
      </c>
      <c r="J3" s="574" t="s">
        <v>535</v>
      </c>
      <c r="K3" s="574"/>
      <c r="L3" s="574"/>
      <c r="M3" s="74" t="s">
        <v>532</v>
      </c>
      <c r="N3" s="574" t="s">
        <v>276</v>
      </c>
      <c r="O3" s="574"/>
      <c r="P3" s="574"/>
      <c r="Q3" s="574"/>
      <c r="V3" s="111"/>
      <c r="W3" s="111"/>
      <c r="X3" s="111"/>
      <c r="Y3" s="111"/>
      <c r="Z3" s="111"/>
      <c r="AA3" s="113"/>
      <c r="AB3" s="111"/>
      <c r="AC3" s="111"/>
      <c r="AD3" s="111"/>
      <c r="AE3" s="113"/>
      <c r="AF3" s="111"/>
      <c r="AG3" s="111"/>
      <c r="AH3" s="111"/>
    </row>
    <row r="4" spans="2:36" ht="35.1" customHeight="1" x14ac:dyDescent="0.25">
      <c r="C4" s="147"/>
      <c r="D4" s="147" t="s">
        <v>538</v>
      </c>
      <c r="E4" s="147" t="s">
        <v>532</v>
      </c>
      <c r="F4" s="142" t="s">
        <v>226</v>
      </c>
      <c r="G4" s="147" t="s">
        <v>532</v>
      </c>
      <c r="H4" s="167" t="s">
        <v>568</v>
      </c>
      <c r="I4" s="147" t="s">
        <v>269</v>
      </c>
      <c r="J4" s="167" t="s">
        <v>214</v>
      </c>
      <c r="K4" s="147" t="s">
        <v>532</v>
      </c>
      <c r="L4" s="167" t="s">
        <v>215</v>
      </c>
      <c r="M4" s="147" t="s">
        <v>532</v>
      </c>
      <c r="N4" s="167" t="s">
        <v>917</v>
      </c>
      <c r="O4" s="147" t="s">
        <v>532</v>
      </c>
      <c r="P4" s="167" t="s">
        <v>435</v>
      </c>
      <c r="Q4" s="147"/>
      <c r="V4" s="111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113"/>
      <c r="AJ4" s="113"/>
    </row>
    <row r="5" spans="2:36" ht="5.0999999999999996" customHeight="1" x14ac:dyDescent="0.25">
      <c r="C5" s="111"/>
      <c r="D5" s="111"/>
      <c r="E5" s="111"/>
      <c r="F5" s="141"/>
      <c r="G5" s="111"/>
      <c r="H5" s="343"/>
      <c r="I5" s="111"/>
      <c r="J5" s="343"/>
      <c r="K5" s="111"/>
      <c r="L5" s="343"/>
      <c r="M5" s="111"/>
      <c r="N5" s="343"/>
      <c r="O5" s="111"/>
      <c r="P5" s="343"/>
      <c r="Q5" s="111"/>
      <c r="V5" s="111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113"/>
      <c r="AJ5" s="113"/>
    </row>
    <row r="6" spans="2:36" ht="18" customHeight="1" x14ac:dyDescent="0.25">
      <c r="D6" s="356">
        <v>3000</v>
      </c>
      <c r="E6" s="357"/>
      <c r="F6" s="356">
        <v>6600</v>
      </c>
      <c r="G6" s="357"/>
      <c r="H6" s="356">
        <v>4800</v>
      </c>
      <c r="I6" s="357"/>
      <c r="J6" s="356">
        <v>500</v>
      </c>
      <c r="K6" s="357"/>
      <c r="L6" s="356">
        <v>1000</v>
      </c>
      <c r="M6" s="357"/>
      <c r="N6" s="356">
        <v>10000</v>
      </c>
      <c r="O6" s="357"/>
      <c r="P6" s="355">
        <v>2900</v>
      </c>
      <c r="Q6" s="113"/>
      <c r="S6" s="716" t="s">
        <v>144</v>
      </c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113"/>
      <c r="AJ6" s="113"/>
    </row>
    <row r="7" spans="2:36" ht="17.100000000000001" customHeight="1" x14ac:dyDescent="0.25">
      <c r="C7" s="76" t="s">
        <v>509</v>
      </c>
      <c r="D7" s="356">
        <v>12000</v>
      </c>
      <c r="E7" s="357"/>
      <c r="F7" s="356"/>
      <c r="G7" s="357"/>
      <c r="H7" s="356"/>
      <c r="I7" s="357"/>
      <c r="J7" s="356"/>
      <c r="K7" s="357"/>
      <c r="L7" s="356"/>
      <c r="M7" s="357"/>
      <c r="N7" s="356">
        <v>12000</v>
      </c>
      <c r="O7" s="357"/>
      <c r="P7" s="355"/>
      <c r="Q7" s="113"/>
      <c r="V7" s="326"/>
      <c r="W7" s="347"/>
      <c r="X7" s="326"/>
      <c r="Y7" s="347"/>
      <c r="Z7" s="326"/>
      <c r="AA7" s="347"/>
      <c r="AB7" s="326"/>
      <c r="AC7" s="347"/>
      <c r="AD7" s="326"/>
      <c r="AE7" s="347"/>
      <c r="AF7" s="326"/>
      <c r="AG7" s="347"/>
      <c r="AH7" s="326"/>
      <c r="AI7" s="113"/>
      <c r="AJ7" s="113"/>
    </row>
    <row r="8" spans="2:36" ht="17.100000000000001" customHeight="1" x14ac:dyDescent="0.25">
      <c r="C8" s="76" t="s">
        <v>510</v>
      </c>
      <c r="D8" s="356">
        <v>3850</v>
      </c>
      <c r="E8" s="357"/>
      <c r="F8" s="356"/>
      <c r="G8" s="357"/>
      <c r="H8" s="356"/>
      <c r="I8" s="357"/>
      <c r="J8" s="356"/>
      <c r="K8" s="357"/>
      <c r="L8" s="356"/>
      <c r="M8" s="357"/>
      <c r="N8" s="356"/>
      <c r="O8" s="357"/>
      <c r="P8" s="355">
        <v>3850</v>
      </c>
      <c r="Q8" s="113" t="s">
        <v>278</v>
      </c>
      <c r="V8" s="326"/>
      <c r="W8" s="113"/>
      <c r="X8" s="326"/>
      <c r="Y8" s="113"/>
      <c r="Z8" s="326"/>
      <c r="AA8" s="113"/>
      <c r="AB8" s="326"/>
      <c r="AC8" s="113"/>
      <c r="AD8" s="326"/>
      <c r="AE8" s="113"/>
      <c r="AF8" s="326"/>
      <c r="AG8" s="113"/>
      <c r="AH8" s="326"/>
      <c r="AI8" s="113"/>
      <c r="AJ8" s="113"/>
    </row>
    <row r="9" spans="2:36" ht="17.100000000000001" customHeight="1" x14ac:dyDescent="0.25">
      <c r="C9" s="76" t="s">
        <v>511</v>
      </c>
      <c r="D9" s="356">
        <v>925</v>
      </c>
      <c r="E9" s="357"/>
      <c r="F9" s="356">
        <v>-925</v>
      </c>
      <c r="G9" s="357"/>
      <c r="H9" s="356"/>
      <c r="I9" s="357"/>
      <c r="J9" s="356"/>
      <c r="K9" s="357"/>
      <c r="L9" s="356"/>
      <c r="M9" s="357"/>
      <c r="N9" s="356"/>
      <c r="O9" s="357"/>
      <c r="P9" s="355"/>
      <c r="Q9" s="113"/>
      <c r="V9" s="326"/>
      <c r="W9" s="111"/>
      <c r="X9" s="326"/>
      <c r="Y9" s="111"/>
      <c r="Z9" s="326"/>
      <c r="AA9" s="114"/>
      <c r="AB9" s="326"/>
      <c r="AC9" s="113"/>
      <c r="AD9" s="326"/>
      <c r="AE9" s="113"/>
      <c r="AF9" s="326"/>
      <c r="AG9" s="113"/>
      <c r="AH9" s="326"/>
      <c r="AI9" s="113"/>
      <c r="AJ9" s="113"/>
    </row>
    <row r="10" spans="2:36" ht="17.100000000000001" customHeight="1" x14ac:dyDescent="0.25">
      <c r="C10" s="76" t="s">
        <v>517</v>
      </c>
      <c r="D10" s="356"/>
      <c r="E10" s="357"/>
      <c r="F10" s="356"/>
      <c r="G10" s="357"/>
      <c r="H10" s="356">
        <v>1140</v>
      </c>
      <c r="I10" s="357"/>
      <c r="J10" s="356">
        <v>1140</v>
      </c>
      <c r="K10" s="357"/>
      <c r="L10" s="356"/>
      <c r="M10" s="357"/>
      <c r="N10" s="356"/>
      <c r="O10" s="357"/>
      <c r="P10" s="355"/>
      <c r="Q10" s="113"/>
      <c r="V10" s="326"/>
      <c r="W10" s="113"/>
      <c r="X10" s="326"/>
      <c r="Y10" s="113"/>
      <c r="Z10" s="326"/>
      <c r="AA10" s="113"/>
      <c r="AB10" s="326"/>
      <c r="AC10" s="113"/>
      <c r="AD10" s="326"/>
      <c r="AE10" s="113"/>
      <c r="AF10" s="326"/>
      <c r="AG10" s="113"/>
      <c r="AH10" s="326"/>
      <c r="AI10" s="113"/>
      <c r="AJ10" s="113"/>
    </row>
    <row r="11" spans="2:36" ht="17.100000000000001" customHeight="1" x14ac:dyDescent="0.25">
      <c r="C11" s="76" t="s">
        <v>527</v>
      </c>
      <c r="D11" s="356">
        <v>-875</v>
      </c>
      <c r="E11" s="357"/>
      <c r="F11" s="356"/>
      <c r="G11" s="357"/>
      <c r="H11" s="356"/>
      <c r="I11" s="357"/>
      <c r="J11" s="356">
        <v>-875</v>
      </c>
      <c r="K11" s="357"/>
      <c r="L11" s="356"/>
      <c r="M11" s="357"/>
      <c r="N11" s="356"/>
      <c r="O11" s="357"/>
      <c r="P11" s="355"/>
      <c r="Q11" s="113"/>
      <c r="V11" s="326"/>
      <c r="W11" s="113"/>
      <c r="X11" s="326"/>
      <c r="Y11" s="113"/>
      <c r="Z11" s="326"/>
      <c r="AA11" s="113"/>
      <c r="AB11" s="326"/>
      <c r="AC11" s="113"/>
      <c r="AD11" s="326"/>
      <c r="AE11" s="113"/>
      <c r="AF11" s="326"/>
      <c r="AG11" s="113"/>
      <c r="AH11" s="326"/>
      <c r="AI11" s="113"/>
      <c r="AJ11" s="113"/>
    </row>
    <row r="12" spans="2:36" ht="17.100000000000001" customHeight="1" x14ac:dyDescent="0.25">
      <c r="C12" s="76" t="s">
        <v>528</v>
      </c>
      <c r="D12" s="356"/>
      <c r="E12" s="357"/>
      <c r="F12" s="356">
        <v>2980</v>
      </c>
      <c r="G12" s="357"/>
      <c r="H12" s="356"/>
      <c r="I12" s="357"/>
      <c r="J12" s="356"/>
      <c r="K12" s="357"/>
      <c r="L12" s="356"/>
      <c r="M12" s="357"/>
      <c r="N12" s="356"/>
      <c r="O12" s="357"/>
      <c r="P12" s="355">
        <v>2980</v>
      </c>
      <c r="Q12" s="113" t="s">
        <v>278</v>
      </c>
      <c r="V12" s="326"/>
      <c r="W12" s="113"/>
      <c r="X12" s="326"/>
      <c r="Y12" s="113"/>
      <c r="Z12" s="326"/>
      <c r="AA12" s="113"/>
      <c r="AB12" s="326"/>
      <c r="AC12" s="113"/>
      <c r="AD12" s="326"/>
      <c r="AE12" s="113"/>
      <c r="AF12" s="326"/>
      <c r="AG12" s="113"/>
      <c r="AH12" s="326"/>
      <c r="AI12" s="113"/>
      <c r="AJ12" s="113"/>
    </row>
    <row r="13" spans="2:36" ht="17.100000000000001" customHeight="1" x14ac:dyDescent="0.25">
      <c r="C13" s="76" t="s">
        <v>556</v>
      </c>
      <c r="D13" s="356">
        <v>-1350</v>
      </c>
      <c r="E13" s="357"/>
      <c r="F13" s="356"/>
      <c r="G13" s="357"/>
      <c r="H13" s="356"/>
      <c r="I13" s="357"/>
      <c r="J13" s="356"/>
      <c r="K13" s="357"/>
      <c r="L13" s="356"/>
      <c r="M13" s="357"/>
      <c r="N13" s="356"/>
      <c r="O13" s="357"/>
      <c r="P13" s="355">
        <v>-1350</v>
      </c>
      <c r="Q13" s="113" t="s">
        <v>277</v>
      </c>
      <c r="V13" s="326"/>
      <c r="W13" s="113"/>
      <c r="X13" s="326"/>
      <c r="Y13" s="113"/>
      <c r="Z13" s="326"/>
      <c r="AA13" s="113"/>
      <c r="AB13" s="326"/>
      <c r="AC13" s="113"/>
      <c r="AD13" s="326"/>
      <c r="AE13" s="113"/>
      <c r="AF13" s="326"/>
      <c r="AG13" s="113"/>
      <c r="AH13" s="326"/>
      <c r="AI13" s="113"/>
      <c r="AJ13" s="113"/>
    </row>
    <row r="14" spans="2:36" ht="17.100000000000001" customHeight="1" x14ac:dyDescent="0.25">
      <c r="C14" s="76" t="s">
        <v>557</v>
      </c>
      <c r="D14" s="356">
        <v>-800</v>
      </c>
      <c r="E14" s="357"/>
      <c r="F14" s="356"/>
      <c r="G14" s="357"/>
      <c r="H14" s="356" t="s">
        <v>271</v>
      </c>
      <c r="I14" s="357"/>
      <c r="J14" s="356"/>
      <c r="K14" s="357"/>
      <c r="L14" s="356"/>
      <c r="M14" s="357"/>
      <c r="N14" s="356"/>
      <c r="O14" s="357"/>
      <c r="P14" s="355">
        <v>-800</v>
      </c>
      <c r="Q14" s="113" t="s">
        <v>277</v>
      </c>
      <c r="V14" s="326"/>
      <c r="W14" s="113"/>
      <c r="X14" s="326"/>
      <c r="Y14" s="113"/>
      <c r="Z14" s="326"/>
      <c r="AA14" s="113"/>
      <c r="AB14" s="326"/>
      <c r="AC14" s="113"/>
      <c r="AD14" s="326"/>
      <c r="AE14" s="113"/>
      <c r="AF14" s="326"/>
      <c r="AG14" s="113"/>
      <c r="AH14" s="326"/>
      <c r="AI14" s="113"/>
      <c r="AJ14" s="113"/>
    </row>
    <row r="15" spans="2:36" ht="17.100000000000001" customHeight="1" x14ac:dyDescent="0.25">
      <c r="C15" s="76" t="s">
        <v>37</v>
      </c>
      <c r="D15" s="356">
        <v>-1340</v>
      </c>
      <c r="E15" s="357"/>
      <c r="F15" s="356"/>
      <c r="G15" s="357"/>
      <c r="H15" s="356"/>
      <c r="I15" s="357"/>
      <c r="J15" s="356"/>
      <c r="K15" s="357"/>
      <c r="L15" s="356"/>
      <c r="M15" s="357"/>
      <c r="N15" s="356"/>
      <c r="O15" s="357"/>
      <c r="P15" s="355">
        <v>-1340</v>
      </c>
      <c r="Q15" s="113" t="s">
        <v>277</v>
      </c>
      <c r="V15" s="326"/>
      <c r="W15" s="113"/>
      <c r="X15" s="326"/>
      <c r="Y15" s="113"/>
      <c r="Z15" s="326"/>
      <c r="AA15" s="113"/>
      <c r="AB15" s="326"/>
      <c r="AC15" s="113"/>
      <c r="AD15" s="326"/>
      <c r="AE15" s="113"/>
      <c r="AF15" s="326"/>
      <c r="AG15" s="113"/>
      <c r="AH15" s="326"/>
      <c r="AI15" s="113"/>
      <c r="AJ15" s="113"/>
    </row>
    <row r="16" spans="2:36" ht="17.100000000000001" customHeight="1" x14ac:dyDescent="0.25">
      <c r="C16" s="113" t="s">
        <v>38</v>
      </c>
      <c r="D16" s="356">
        <v>-500</v>
      </c>
      <c r="E16" s="357"/>
      <c r="F16" s="356"/>
      <c r="G16" s="357"/>
      <c r="H16" s="356"/>
      <c r="I16" s="357"/>
      <c r="J16" s="356"/>
      <c r="K16" s="357"/>
      <c r="L16" s="356"/>
      <c r="M16" s="357"/>
      <c r="N16" s="356"/>
      <c r="O16" s="357"/>
      <c r="P16" s="355">
        <v>-500</v>
      </c>
      <c r="Q16" s="113"/>
      <c r="V16" s="326"/>
      <c r="W16" s="113"/>
      <c r="X16" s="326"/>
      <c r="Y16" s="113"/>
      <c r="Z16" s="326"/>
      <c r="AA16" s="113"/>
      <c r="AB16" s="326"/>
      <c r="AC16" s="113"/>
      <c r="AD16" s="326"/>
      <c r="AE16" s="113"/>
      <c r="AF16" s="326"/>
      <c r="AG16" s="113"/>
      <c r="AH16" s="326"/>
      <c r="AI16" s="113"/>
      <c r="AJ16" s="113"/>
    </row>
    <row r="17" spans="2:36" ht="18" customHeight="1" thickBot="1" x14ac:dyDescent="0.3">
      <c r="C17" s="125"/>
      <c r="D17" s="358">
        <f>SUM(D6:D16)</f>
        <v>14910</v>
      </c>
      <c r="E17" s="359" t="s">
        <v>532</v>
      </c>
      <c r="F17" s="358">
        <f>SUM(F6:F16)</f>
        <v>8655</v>
      </c>
      <c r="G17" s="359" t="s">
        <v>532</v>
      </c>
      <c r="H17" s="358">
        <f>SUM(H6:H16)</f>
        <v>5940</v>
      </c>
      <c r="I17" s="359" t="str">
        <f>IF((D17+F17+H17)=(J17+L17+N17+P17),"=",IF((D17+F17+H17)&lt;(J17+L17+N17+P17),"&lt;",IF((D17+F17+H17)&gt;(J17+L17+N17+P17),"&gt;")))</f>
        <v>=</v>
      </c>
      <c r="J17" s="358">
        <f>SUM(J6:J16)</f>
        <v>765</v>
      </c>
      <c r="K17" s="359" t="s">
        <v>532</v>
      </c>
      <c r="L17" s="358">
        <f>SUM(L6:L16)</f>
        <v>1000</v>
      </c>
      <c r="M17" s="359" t="s">
        <v>532</v>
      </c>
      <c r="N17" s="358">
        <f>SUM(N6:N16)</f>
        <v>22000</v>
      </c>
      <c r="O17" s="359" t="s">
        <v>532</v>
      </c>
      <c r="P17" s="361">
        <f>SUM(P6:P16)</f>
        <v>5740</v>
      </c>
      <c r="Q17" s="125"/>
      <c r="V17" s="326"/>
      <c r="W17" s="113"/>
      <c r="X17" s="113"/>
      <c r="Y17" s="113"/>
      <c r="Z17" s="113"/>
      <c r="AA17" s="113"/>
      <c r="AB17" s="113"/>
      <c r="AC17" s="113"/>
      <c r="AD17" s="326"/>
      <c r="AE17" s="113"/>
      <c r="AF17" s="113"/>
      <c r="AG17" s="113"/>
      <c r="AH17" s="113"/>
      <c r="AI17" s="113"/>
      <c r="AJ17" s="113"/>
    </row>
    <row r="18" spans="2:36" ht="6.95" customHeight="1" thickTop="1" x14ac:dyDescent="0.25">
      <c r="D18" s="121"/>
      <c r="E18" s="121"/>
      <c r="F18" s="219"/>
      <c r="G18" s="121"/>
      <c r="H18" s="121"/>
      <c r="I18" s="121"/>
      <c r="J18" s="219"/>
      <c r="K18" s="121"/>
      <c r="L18" s="219"/>
      <c r="M18" s="121"/>
      <c r="N18" s="219"/>
      <c r="O18" s="121"/>
      <c r="P18" s="219"/>
      <c r="Q18" s="113"/>
      <c r="V18" s="326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</row>
    <row r="19" spans="2:36" ht="17.100000000000001" customHeight="1" x14ac:dyDescent="0.25">
      <c r="B19" s="123" t="s">
        <v>278</v>
      </c>
      <c r="C19" s="217" t="str">
        <f>CONCATENATE("Revenues = ",TEXT(D22,"$#,##0"),E22,TEXT(F22,"$#,##0"),G22,TEXT(H22,"$#,##0"))</f>
        <v>Revenues = $3,850 + $2,980 = $6,830</v>
      </c>
      <c r="V19" s="326"/>
      <c r="W19" s="113"/>
      <c r="X19" s="113"/>
      <c r="Y19" s="113"/>
      <c r="Z19" s="113"/>
      <c r="AA19" s="113"/>
      <c r="AB19" s="113"/>
      <c r="AC19" s="113"/>
      <c r="AD19" s="326"/>
      <c r="AE19" s="113"/>
      <c r="AF19" s="113"/>
      <c r="AG19" s="113"/>
      <c r="AH19" s="113"/>
      <c r="AI19" s="113"/>
      <c r="AJ19" s="113"/>
    </row>
    <row r="20" spans="2:36" ht="17.100000000000001" customHeight="1" x14ac:dyDescent="0.25">
      <c r="B20" s="123" t="s">
        <v>277</v>
      </c>
      <c r="C20" s="217" t="str">
        <f>CONCATENATE("Expenses = ",TEXT(D23,"$#,##0"),E23,TEXT(F23,"$#,##0"),G23,TEXT(H23,"$#,##0"),I23,TEXT(J23,"$#,##0"))</f>
        <v>Expenses = $1,350 + $800 + $1,340 = $3,490</v>
      </c>
      <c r="V20" s="113"/>
      <c r="W20" s="113"/>
      <c r="X20" s="113"/>
      <c r="Y20" s="113"/>
      <c r="Z20" s="113"/>
      <c r="AA20" s="113"/>
      <c r="AB20" s="326"/>
      <c r="AC20" s="113"/>
      <c r="AD20" s="113"/>
      <c r="AE20" s="113"/>
      <c r="AF20" s="113"/>
      <c r="AG20" s="113"/>
      <c r="AH20" s="113"/>
      <c r="AI20" s="113"/>
      <c r="AJ20" s="113"/>
    </row>
    <row r="21" spans="2:36" ht="17.100000000000001" customHeight="1" x14ac:dyDescent="0.25">
      <c r="B21" s="123"/>
      <c r="C21" s="40"/>
      <c r="V21" s="113"/>
      <c r="W21" s="113"/>
      <c r="X21" s="113"/>
      <c r="Y21" s="113"/>
      <c r="Z21" s="113"/>
      <c r="AA21" s="113"/>
      <c r="AB21" s="326"/>
      <c r="AC21" s="113"/>
      <c r="AD21" s="113"/>
      <c r="AE21" s="113"/>
      <c r="AF21" s="113"/>
      <c r="AG21" s="113"/>
      <c r="AH21" s="113"/>
      <c r="AI21" s="113"/>
      <c r="AJ21" s="113"/>
    </row>
    <row r="22" spans="2:36" s="702" customFormat="1" hidden="1" x14ac:dyDescent="0.25">
      <c r="B22" s="711" t="s">
        <v>278</v>
      </c>
      <c r="D22" s="692">
        <f>P8</f>
        <v>3850</v>
      </c>
      <c r="E22" s="692" t="s">
        <v>121</v>
      </c>
      <c r="F22" s="692">
        <f>P12</f>
        <v>2980</v>
      </c>
      <c r="G22" s="692" t="s">
        <v>119</v>
      </c>
      <c r="H22" s="692">
        <f>SUM(D22+F22)</f>
        <v>6830</v>
      </c>
      <c r="I22" s="677"/>
      <c r="J22" s="677"/>
      <c r="L22" s="717" t="s">
        <v>145</v>
      </c>
    </row>
    <row r="23" spans="2:36" s="702" customFormat="1" hidden="1" x14ac:dyDescent="0.25">
      <c r="B23" s="711" t="s">
        <v>277</v>
      </c>
      <c r="D23" s="692">
        <f>-P13</f>
        <v>1350</v>
      </c>
      <c r="E23" s="692" t="s">
        <v>121</v>
      </c>
      <c r="F23" s="692">
        <f>-P14</f>
        <v>800</v>
      </c>
      <c r="G23" s="692" t="s">
        <v>121</v>
      </c>
      <c r="H23" s="692">
        <f>-P15</f>
        <v>1340</v>
      </c>
      <c r="I23" s="692" t="s">
        <v>119</v>
      </c>
      <c r="J23" s="692">
        <f>ABS(D23+F23+H23)</f>
        <v>3490</v>
      </c>
    </row>
  </sheetData>
  <customSheetViews>
    <customSheetView guid="{9794FA93-0DA1-4207-8A93-BAB6A553B531}" scale="85" showPageBreaks="1" printArea="1">
      <pageMargins left="0.7" right="0.7" top="1.1000000000000001" bottom="1.1000000000000001" header="0.75" footer="0.8"/>
      <printOptions horizontalCentered="1"/>
      <pageSetup scale="82" orientation="landscape" horizontalDpi="1200" verticalDpi="1200" r:id="rId1"/>
      <headerFooter alignWithMargins="0">
        <oddHeader>&amp;R&amp;"Times New Roman,Regular"&amp;10CHAPTER 2        The Accounting Information System</oddHeader>
        <oddFooter>&amp;C&amp;"Times New Roman,Regular"&amp;9
&amp;"Arial,Bold"&amp;11&amp;A&amp;"Times New Roman,Regular"&amp;9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printArea="1">
      <selection activeCell="B3" sqref="B3"/>
      <pageMargins left="0.7" right="0.7" top="1.1000000000000001" bottom="1.1000000000000001" header="0.75" footer="0.8"/>
      <printOptions horizontalCentered="1"/>
      <pageSetup scale="82" orientation="landscape" horizontalDpi="1200" verticalDpi="1200" r:id="rId2"/>
      <headerFooter alignWithMargins="0">
        <oddHeader>&amp;R&amp;"Times New Roman,Regular"&amp;10CHAPTER 2        The Accounting Information System</oddHeader>
        <oddFooter>&amp;C&amp;"Times New Roman,Regular"&amp;9
&amp;"Arial,Bold"&amp;11&amp;A&amp;"Times New Roman,Regular"&amp;9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85" showPageBreaks="1" printArea="1" showRuler="0">
      <selection activeCell="Q19" sqref="Q19"/>
      <pageMargins left="1" right="1" top="1" bottom="1" header="0" footer="0"/>
      <pageSetup paperSize="9" orientation="landscape" horizontalDpi="1200" verticalDpi="1200" r:id="rId3"/>
      <headerFooter alignWithMargins="0">
        <oddFooter>&amp;C© 2010 Cengage Learning. All Rights Reserved. May not be &amp;"Arial,Regular"&amp;10scanned, copied or duplicated, or posted to a publicly accessible website, in whole or in part.</oddFooter>
      </headerFooter>
    </customSheetView>
    <customSheetView guid="{E8D62099-5502-4B94-A53F-41DD41FEFDD9}" scale="85" showPageBreaks="1" printArea="1">
      <selection activeCell="Q19" sqref="Q19"/>
      <pageMargins left="1" right="1" top="1" bottom="1" header="0" footer="0"/>
      <pageSetup paperSize="9" orientation="landscape" horizontalDpi="1200" verticalDpi="1200" r:id="rId4"/>
      <headerFooter alignWithMargins="0">
        <oddFooter>&amp;C© 2010 Cengage Learning. All Rights Reserved. May not be &amp;"Arial,Regular"&amp;10scanned, copied or duplicated, or posted to a publicly accessible website, in whole or in part.</oddFooter>
      </headerFooter>
    </customSheetView>
    <customSheetView guid="{E15F9888-A7E1-45B9-8D6D-A370A52F3CAA}" showPageBreaks="1" printArea="1">
      <pageMargins left="0.7" right="0.7" top="1.1000000000000001" bottom="1.1000000000000001" header="0.75" footer="0.8"/>
      <printOptions horizontalCentered="1"/>
      <pageSetup scale="82" orientation="landscape" horizontalDpi="1200" verticalDpi="1200" r:id="rId5"/>
      <headerFooter alignWithMargins="0">
        <oddHeader>&amp;R&amp;"Times New Roman,Regular"&amp;10CHAPTER 2        The Accounting Information System</oddHeader>
        <oddFooter>&amp;C&amp;"Times New Roman,Regular"&amp;9
&amp;"Arial,Bold"&amp;11&amp;A&amp;"Times New Roman,Regular"&amp;9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>
      <pageMargins left="0.7" right="0.7" top="1.1000000000000001" bottom="1.1000000000000001" header="0.75" footer="0.8"/>
      <printOptions horizontalCentered="1"/>
      <pageSetup scale="82" orientation="landscape" horizontalDpi="1200" verticalDpi="1200" r:id="rId6"/>
      <headerFooter alignWithMargins="0">
        <oddHeader>&amp;R&amp;"Times New Roman,Regular"&amp;10CHAPTER 2        The Accounting Information System</oddHeader>
        <oddFooter>&amp;C&amp;"Times New Roman,Regular"&amp;9
&amp;"Arial,Bold"&amp;11&amp;A&amp;"Times New Roman,Regular"&amp;9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showRuler="0">
      <pageMargins left="0.7" right="0.7" top="1.1000000000000001" bottom="1.1000000000000001" header="0.75" footer="0.8"/>
      <printOptions horizontalCentered="1"/>
      <pageSetup scale="82" orientation="landscape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Roman,Regular"&amp;9
&amp;"Arial,Bold"&amp;11&amp;A&amp;"Times New Roman,Regular"&amp;9
© 2012 Cengage Learning. All Rights Reserved. May not be scanned, copied or duplicated, or posted to a publicly accessible website, in whole or in part.</oddFooter>
      </headerFooter>
    </customSheetView>
  </customSheetViews>
  <mergeCells count="3">
    <mergeCell ref="C3:H3"/>
    <mergeCell ref="N3:Q3"/>
    <mergeCell ref="J3:L3"/>
  </mergeCells>
  <phoneticPr fontId="10" type="noConversion"/>
  <printOptions horizontalCentered="1"/>
  <pageMargins left="0.7" right="0.7" top="1.1000000000000001" bottom="1.1000000000000001" header="0.75" footer="0.8"/>
  <pageSetup scale="89" orientation="landscape" horizontalDpi="1200" verticalDpi="1200" r:id="rId8"/>
  <headerFooter alignWithMargins="0">
    <oddHeader>&amp;R&amp;"Times New Roman,Regular"&amp;10CHAPTER 2        The Accounting Information System</oddHeader>
    <oddFooter>&amp;C&amp;"Times New Roman,Regular"&amp;9
&amp;"Arial,Bold"&amp;11&amp;A&amp;"Times New Roman,Regular"&amp;9
© 2014 Cengage Learning. All Rights Reserved. May not be scanned, copied or duplicated, or posted to a publicly accessible website, in whole or in part.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7"/>
  <sheetViews>
    <sheetView zoomScale="70" zoomScaleNormal="70" workbookViewId="0"/>
  </sheetViews>
  <sheetFormatPr defaultRowHeight="15.75" x14ac:dyDescent="0.25"/>
  <cols>
    <col min="1" max="1" width="1.7109375" style="76" customWidth="1"/>
    <col min="2" max="2" width="8.7109375" style="76" customWidth="1"/>
    <col min="3" max="3" width="4.7109375" style="76" customWidth="1"/>
    <col min="4" max="9" width="9.140625" style="76"/>
    <col min="10" max="10" width="15.42578125" style="76" customWidth="1"/>
    <col min="11" max="11" width="14.5703125" style="76" customWidth="1"/>
    <col min="12" max="16384" width="9.140625" style="76"/>
  </cols>
  <sheetData>
    <row r="1" spans="2:10" ht="28.5" customHeight="1" x14ac:dyDescent="0.25"/>
    <row r="2" spans="2:10" ht="18" customHeight="1" x14ac:dyDescent="0.25">
      <c r="B2" s="542" t="s">
        <v>863</v>
      </c>
      <c r="C2" s="542"/>
      <c r="D2" s="542"/>
      <c r="E2" s="542"/>
      <c r="F2" s="542"/>
      <c r="G2" s="542"/>
      <c r="H2" s="542"/>
      <c r="I2" s="542"/>
      <c r="J2" s="542"/>
    </row>
    <row r="3" spans="2:10" ht="9.9499999999999993" customHeight="1" x14ac:dyDescent="0.25"/>
    <row r="4" spans="2:10" ht="15" customHeight="1" x14ac:dyDescent="0.25">
      <c r="B4" s="156" t="s">
        <v>453</v>
      </c>
      <c r="C4" s="74" t="s">
        <v>502</v>
      </c>
    </row>
    <row r="5" spans="2:10" ht="9.9499999999999993" customHeight="1" x14ac:dyDescent="0.25">
      <c r="B5" s="118"/>
      <c r="C5" s="74"/>
    </row>
    <row r="6" spans="2:10" ht="15" customHeight="1" x14ac:dyDescent="0.25">
      <c r="B6" s="156" t="s">
        <v>454</v>
      </c>
      <c r="C6" s="74" t="s">
        <v>501</v>
      </c>
    </row>
    <row r="7" spans="2:10" ht="9.9499999999999993" customHeight="1" x14ac:dyDescent="0.25">
      <c r="B7" s="118"/>
      <c r="C7" s="74"/>
    </row>
    <row r="8" spans="2:10" ht="15" customHeight="1" x14ac:dyDescent="0.25">
      <c r="B8" s="156" t="s">
        <v>455</v>
      </c>
      <c r="C8" s="74" t="s">
        <v>502</v>
      </c>
    </row>
    <row r="9" spans="2:10" ht="9.9499999999999993" customHeight="1" x14ac:dyDescent="0.25">
      <c r="B9" s="118"/>
      <c r="C9" s="74"/>
    </row>
    <row r="10" spans="2:10" ht="15" customHeight="1" x14ac:dyDescent="0.25">
      <c r="B10" s="156" t="s">
        <v>456</v>
      </c>
      <c r="C10" s="74" t="s">
        <v>503</v>
      </c>
    </row>
    <row r="11" spans="2:10" ht="9.9499999999999993" customHeight="1" x14ac:dyDescent="0.25">
      <c r="B11" s="118"/>
      <c r="C11" s="74"/>
    </row>
    <row r="12" spans="2:10" ht="15" customHeight="1" x14ac:dyDescent="0.25">
      <c r="B12" s="156" t="s">
        <v>457</v>
      </c>
      <c r="C12" s="74" t="s">
        <v>505</v>
      </c>
    </row>
    <row r="13" spans="2:10" ht="9.9499999999999993" customHeight="1" x14ac:dyDescent="0.25">
      <c r="B13" s="118" t="s">
        <v>504</v>
      </c>
      <c r="C13" s="74"/>
    </row>
    <row r="14" spans="2:10" ht="15" customHeight="1" x14ac:dyDescent="0.25">
      <c r="B14" s="156" t="s">
        <v>458</v>
      </c>
      <c r="C14" s="74" t="s">
        <v>501</v>
      </c>
    </row>
    <row r="15" spans="2:10" ht="9.9499999999999993" customHeight="1" x14ac:dyDescent="0.25">
      <c r="B15" s="118"/>
      <c r="C15" s="74"/>
    </row>
    <row r="16" spans="2:10" ht="15" customHeight="1" x14ac:dyDescent="0.25">
      <c r="B16" s="156" t="s">
        <v>459</v>
      </c>
      <c r="C16" s="74" t="s">
        <v>502</v>
      </c>
    </row>
    <row r="17" spans="2:3" ht="9.9499999999999993" customHeight="1" x14ac:dyDescent="0.25">
      <c r="B17" s="118"/>
      <c r="C17" s="74"/>
    </row>
    <row r="18" spans="2:3" ht="15" customHeight="1" x14ac:dyDescent="0.25">
      <c r="B18" s="156" t="s">
        <v>460</v>
      </c>
      <c r="C18" s="74" t="s">
        <v>505</v>
      </c>
    </row>
    <row r="19" spans="2:3" ht="9.9499999999999993" customHeight="1" x14ac:dyDescent="0.25">
      <c r="B19" s="118"/>
      <c r="C19" s="74"/>
    </row>
    <row r="20" spans="2:3" ht="15" customHeight="1" x14ac:dyDescent="0.25">
      <c r="B20" s="156" t="s">
        <v>461</v>
      </c>
      <c r="C20" s="74" t="s">
        <v>501</v>
      </c>
    </row>
    <row r="21" spans="2:3" ht="9.9499999999999993" customHeight="1" x14ac:dyDescent="0.25">
      <c r="B21" s="118"/>
      <c r="C21" s="74"/>
    </row>
    <row r="22" spans="2:3" ht="15" customHeight="1" x14ac:dyDescent="0.25">
      <c r="B22" s="156" t="s">
        <v>462</v>
      </c>
      <c r="C22" s="74" t="s">
        <v>505</v>
      </c>
    </row>
    <row r="23" spans="2:3" ht="9.9499999999999993" customHeight="1" x14ac:dyDescent="0.25">
      <c r="B23" s="118"/>
      <c r="C23" s="74"/>
    </row>
    <row r="24" spans="2:3" ht="15" customHeight="1" x14ac:dyDescent="0.25">
      <c r="B24" s="156" t="s">
        <v>463</v>
      </c>
      <c r="C24" s="74" t="s">
        <v>502</v>
      </c>
    </row>
    <row r="25" spans="2:3" ht="9.9499999999999993" customHeight="1" x14ac:dyDescent="0.25">
      <c r="B25" s="118"/>
      <c r="C25" s="74"/>
    </row>
    <row r="26" spans="2:3" ht="15" customHeight="1" x14ac:dyDescent="0.25">
      <c r="B26" s="156" t="s">
        <v>464</v>
      </c>
      <c r="C26" s="74" t="s">
        <v>505</v>
      </c>
    </row>
    <row r="27" spans="2:3" ht="9.9499999999999993" customHeight="1" x14ac:dyDescent="0.25">
      <c r="B27" s="118"/>
      <c r="C27" s="74"/>
    </row>
    <row r="28" spans="2:3" ht="15" customHeight="1" x14ac:dyDescent="0.25">
      <c r="B28" s="156" t="s">
        <v>465</v>
      </c>
      <c r="C28" s="74" t="s">
        <v>501</v>
      </c>
    </row>
    <row r="29" spans="2:3" ht="9.9499999999999993" customHeight="1" x14ac:dyDescent="0.25">
      <c r="B29" s="118"/>
      <c r="C29" s="74"/>
    </row>
    <row r="30" spans="2:3" ht="15" customHeight="1" x14ac:dyDescent="0.25">
      <c r="B30" s="156" t="s">
        <v>466</v>
      </c>
      <c r="C30" s="74" t="s">
        <v>505</v>
      </c>
    </row>
    <row r="31" spans="2:3" ht="9.9499999999999993" customHeight="1" x14ac:dyDescent="0.25">
      <c r="B31" s="118"/>
      <c r="C31" s="74"/>
    </row>
    <row r="32" spans="2:3" ht="15" customHeight="1" x14ac:dyDescent="0.25">
      <c r="B32" s="156" t="s">
        <v>467</v>
      </c>
      <c r="C32" s="74" t="s">
        <v>503</v>
      </c>
    </row>
    <row r="33" ht="9.9499999999999993" customHeight="1" x14ac:dyDescent="0.25"/>
    <row r="47" ht="0.75" customHeight="1" x14ac:dyDescent="0.25"/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10">
      <selection activeCell="I20" sqref="I20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10">
      <selection activeCell="I20" sqref="I20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B2:J2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H55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4.7109375" style="6" customWidth="1"/>
    <col min="3" max="3" width="11.7109375" style="6" customWidth="1"/>
    <col min="4" max="4" width="9.140625" style="6"/>
    <col min="5" max="5" width="8.42578125" style="6" customWidth="1"/>
    <col min="6" max="6" width="4.85546875" style="6" customWidth="1"/>
    <col min="7" max="7" width="8" style="6" customWidth="1"/>
    <col min="8" max="8" width="8.5703125" style="6" customWidth="1"/>
    <col min="9" max="9" width="2.5703125" style="6" customWidth="1"/>
    <col min="10" max="10" width="11.42578125" style="6" customWidth="1"/>
    <col min="11" max="11" width="1.7109375" style="6" customWidth="1"/>
    <col min="12" max="12" width="12.140625" style="6" customWidth="1"/>
    <col min="13" max="13" width="9.140625" style="6"/>
    <col min="14" max="14" width="2.7109375" style="6" customWidth="1"/>
    <col min="15" max="15" width="0" style="677" hidden="1" customWidth="1"/>
    <col min="16" max="16" width="2.7109375" style="677" hidden="1" customWidth="1"/>
    <col min="17" max="17" width="7.7109375" style="677" hidden="1" customWidth="1"/>
    <col min="18" max="18" width="0.85546875" style="677" hidden="1" customWidth="1"/>
    <col min="19" max="19" width="6.7109375" style="677" hidden="1" customWidth="1"/>
    <col min="20" max="20" width="0.85546875" style="677" hidden="1" customWidth="1"/>
    <col min="21" max="21" width="6.7109375" style="677" hidden="1" customWidth="1"/>
    <col min="22" max="22" width="0.85546875" style="677" hidden="1" customWidth="1"/>
    <col min="23" max="23" width="6.7109375" style="677" hidden="1" customWidth="1"/>
    <col min="24" max="24" width="0.85546875" style="677" hidden="1" customWidth="1"/>
    <col min="25" max="25" width="6.7109375" style="677" hidden="1" customWidth="1"/>
    <col min="26" max="26" width="0.85546875" style="702" hidden="1" customWidth="1"/>
    <col min="27" max="27" width="6.7109375" style="702" hidden="1" customWidth="1"/>
    <col min="28" max="28" width="0.85546875" style="702" hidden="1" customWidth="1"/>
    <col min="29" max="29" width="6.7109375" style="702" hidden="1" customWidth="1"/>
    <col min="30" max="30" width="0.85546875" style="702" hidden="1" customWidth="1"/>
    <col min="31" max="31" width="6.7109375" style="702" hidden="1" customWidth="1"/>
    <col min="32" max="32" width="0.85546875" style="6" customWidth="1"/>
    <col min="33" max="16384" width="9.140625" style="6"/>
  </cols>
  <sheetData>
    <row r="1" spans="2:19" ht="28.5" customHeight="1" x14ac:dyDescent="0.25"/>
    <row r="2" spans="2:19" ht="18" customHeight="1" x14ac:dyDescent="0.25">
      <c r="B2" s="6" t="s">
        <v>1024</v>
      </c>
    </row>
    <row r="3" spans="2:19" ht="5.0999999999999996" customHeight="1" x14ac:dyDescent="0.25"/>
    <row r="4" spans="2:19" x14ac:dyDescent="0.25">
      <c r="C4" s="564" t="s">
        <v>744</v>
      </c>
      <c r="D4" s="564"/>
      <c r="E4" s="564"/>
      <c r="F4" s="564"/>
      <c r="G4" s="564"/>
      <c r="H4" s="564"/>
      <c r="I4" s="564"/>
      <c r="J4" s="564"/>
      <c r="K4" s="564"/>
      <c r="L4" s="564"/>
    </row>
    <row r="5" spans="2:19" x14ac:dyDescent="0.25">
      <c r="C5" s="565" t="s">
        <v>570</v>
      </c>
      <c r="D5" s="565"/>
      <c r="E5" s="565"/>
      <c r="F5" s="565"/>
      <c r="G5" s="565"/>
      <c r="H5" s="565"/>
      <c r="I5" s="565"/>
      <c r="J5" s="565"/>
      <c r="K5" s="565"/>
      <c r="L5" s="565"/>
    </row>
    <row r="6" spans="2:19" x14ac:dyDescent="0.25">
      <c r="C6" s="566" t="s">
        <v>810</v>
      </c>
      <c r="D6" s="566"/>
      <c r="E6" s="566"/>
      <c r="F6" s="566"/>
      <c r="G6" s="566"/>
      <c r="H6" s="566"/>
      <c r="I6" s="566"/>
      <c r="J6" s="566"/>
      <c r="K6" s="566"/>
      <c r="L6" s="566"/>
    </row>
    <row r="7" spans="2:19" ht="18" customHeight="1" x14ac:dyDescent="0.25">
      <c r="C7" s="567" t="s">
        <v>546</v>
      </c>
      <c r="D7" s="567"/>
      <c r="E7" s="567"/>
      <c r="F7" s="567"/>
      <c r="G7" s="567"/>
      <c r="H7" s="567"/>
      <c r="I7" s="567"/>
      <c r="J7" s="293" t="s">
        <v>545</v>
      </c>
      <c r="K7" s="293"/>
      <c r="L7" s="293" t="s">
        <v>543</v>
      </c>
      <c r="O7" s="680" t="s">
        <v>545</v>
      </c>
      <c r="Q7" s="680" t="s">
        <v>543</v>
      </c>
    </row>
    <row r="8" spans="2:19" ht="5.0999999999999996" customHeight="1" x14ac:dyDescent="0.25">
      <c r="C8" s="15"/>
      <c r="D8" s="15"/>
      <c r="E8" s="15"/>
      <c r="F8" s="15"/>
      <c r="G8" s="15"/>
      <c r="H8" s="15"/>
      <c r="I8" s="15"/>
      <c r="J8" s="15"/>
      <c r="K8" s="15"/>
      <c r="L8" s="15"/>
    </row>
    <row r="9" spans="2:19" ht="18" customHeight="1" x14ac:dyDescent="0.25">
      <c r="C9" s="6" t="s">
        <v>930</v>
      </c>
      <c r="G9" s="11"/>
      <c r="H9" s="11"/>
      <c r="I9" s="11" t="s">
        <v>504</v>
      </c>
      <c r="J9" s="330">
        <f>O9</f>
        <v>14910</v>
      </c>
      <c r="K9" s="63"/>
      <c r="L9" s="63"/>
      <c r="O9" s="692">
        <f>'2-39'!D17</f>
        <v>14910</v>
      </c>
      <c r="Q9" s="692"/>
      <c r="S9" s="682" t="s">
        <v>1065</v>
      </c>
    </row>
    <row r="10" spans="2:19" ht="15" customHeight="1" x14ac:dyDescent="0.25">
      <c r="C10" s="6" t="s">
        <v>931</v>
      </c>
      <c r="G10" s="11"/>
      <c r="H10" s="11"/>
      <c r="I10" s="11" t="s">
        <v>504</v>
      </c>
      <c r="J10" s="331">
        <f>O10</f>
        <v>8655</v>
      </c>
      <c r="K10" s="63"/>
      <c r="L10" s="63"/>
      <c r="O10" s="692">
        <f>'2-39'!F17</f>
        <v>8655</v>
      </c>
      <c r="Q10" s="692"/>
    </row>
    <row r="11" spans="2:19" ht="15" customHeight="1" x14ac:dyDescent="0.25">
      <c r="C11" s="6" t="s">
        <v>17</v>
      </c>
      <c r="G11" s="11"/>
      <c r="H11" s="11"/>
      <c r="I11" s="11" t="s">
        <v>504</v>
      </c>
      <c r="J11" s="331">
        <f>O11</f>
        <v>5940</v>
      </c>
      <c r="K11" s="63"/>
      <c r="L11" s="63"/>
      <c r="O11" s="692">
        <f>'2-39'!H17</f>
        <v>5940</v>
      </c>
      <c r="Q11" s="692"/>
    </row>
    <row r="12" spans="2:19" ht="15" customHeight="1" x14ac:dyDescent="0.25">
      <c r="C12" s="6" t="s">
        <v>775</v>
      </c>
      <c r="G12" s="11"/>
      <c r="H12" s="11"/>
      <c r="I12" s="11" t="s">
        <v>504</v>
      </c>
      <c r="J12" s="331" t="s">
        <v>504</v>
      </c>
      <c r="K12" s="63"/>
      <c r="L12" s="365">
        <f>Q12</f>
        <v>765</v>
      </c>
      <c r="O12" s="692"/>
      <c r="Q12" s="692">
        <f>'2-39'!J17</f>
        <v>765</v>
      </c>
    </row>
    <row r="13" spans="2:19" ht="15" customHeight="1" x14ac:dyDescent="0.25">
      <c r="C13" s="6" t="s">
        <v>18</v>
      </c>
      <c r="G13" s="11"/>
      <c r="H13" s="11"/>
      <c r="I13" s="11" t="s">
        <v>504</v>
      </c>
      <c r="J13" s="331" t="s">
        <v>504</v>
      </c>
      <c r="K13" s="63"/>
      <c r="L13" s="331">
        <f>Q13</f>
        <v>1000</v>
      </c>
      <c r="O13" s="692"/>
      <c r="Q13" s="692">
        <f>'2-39'!L17</f>
        <v>1000</v>
      </c>
    </row>
    <row r="14" spans="2:19" ht="15" customHeight="1" x14ac:dyDescent="0.25">
      <c r="C14" s="6" t="s">
        <v>19</v>
      </c>
      <c r="G14" s="11"/>
      <c r="H14" s="11"/>
      <c r="I14" s="11" t="s">
        <v>504</v>
      </c>
      <c r="J14" s="331" t="s">
        <v>504</v>
      </c>
      <c r="K14" s="63"/>
      <c r="L14" s="477">
        <f>Q14</f>
        <v>22000</v>
      </c>
      <c r="O14" s="692"/>
      <c r="Q14" s="692">
        <f>'2-39'!N17</f>
        <v>22000</v>
      </c>
    </row>
    <row r="15" spans="2:19" ht="15" customHeight="1" x14ac:dyDescent="0.25">
      <c r="C15" s="6" t="s">
        <v>20</v>
      </c>
      <c r="G15" s="11"/>
      <c r="H15" s="11"/>
      <c r="I15" s="11" t="s">
        <v>504</v>
      </c>
      <c r="J15" s="331" t="s">
        <v>504</v>
      </c>
      <c r="K15" s="63"/>
      <c r="L15" s="331">
        <f>Q15</f>
        <v>2900</v>
      </c>
      <c r="N15" s="70"/>
      <c r="O15" s="692"/>
      <c r="Q15" s="692">
        <f>'2-39'!P6</f>
        <v>2900</v>
      </c>
    </row>
    <row r="16" spans="2:19" ht="15" customHeight="1" x14ac:dyDescent="0.25">
      <c r="C16" s="6" t="s">
        <v>21</v>
      </c>
      <c r="G16" s="11"/>
      <c r="H16" s="11"/>
      <c r="I16" s="11" t="s">
        <v>504</v>
      </c>
      <c r="J16" s="331">
        <f>O16</f>
        <v>500</v>
      </c>
      <c r="K16" s="63"/>
      <c r="L16" s="331"/>
      <c r="O16" s="692">
        <f>-'2-39'!P16</f>
        <v>500</v>
      </c>
      <c r="Q16" s="692"/>
    </row>
    <row r="17" spans="2:17" ht="15" customHeight="1" x14ac:dyDescent="0.25">
      <c r="C17" s="6" t="s">
        <v>22</v>
      </c>
      <c r="G17" s="11"/>
      <c r="H17" s="11"/>
      <c r="I17" s="11" t="s">
        <v>504</v>
      </c>
      <c r="J17" s="331" t="s">
        <v>504</v>
      </c>
      <c r="K17" s="63"/>
      <c r="L17" s="331">
        <f>Q17</f>
        <v>6830</v>
      </c>
      <c r="O17" s="692"/>
      <c r="Q17" s="692">
        <f>'2-39'!H22</f>
        <v>6830</v>
      </c>
    </row>
    <row r="18" spans="2:17" ht="15" customHeight="1" x14ac:dyDescent="0.25">
      <c r="C18" s="6" t="s">
        <v>23</v>
      </c>
      <c r="G18" s="11"/>
      <c r="H18" s="11"/>
      <c r="I18" s="11" t="s">
        <v>504</v>
      </c>
      <c r="J18" s="331">
        <f>O18</f>
        <v>3490</v>
      </c>
      <c r="K18" s="297"/>
      <c r="L18" s="331"/>
      <c r="O18" s="692">
        <f>'2-39'!J23</f>
        <v>3490</v>
      </c>
      <c r="Q18" s="692"/>
    </row>
    <row r="19" spans="2:17" ht="17.100000000000001" customHeight="1" thickBot="1" x14ac:dyDescent="0.3">
      <c r="J19" s="348">
        <f>SUM(J9:J18)</f>
        <v>33495</v>
      </c>
      <c r="K19" s="366"/>
      <c r="L19" s="348">
        <f>SUM(L9:L18)</f>
        <v>33495</v>
      </c>
    </row>
    <row r="20" spans="2:17" ht="28.5" customHeight="1" thickTop="1" x14ac:dyDescent="0.25"/>
    <row r="21" spans="2:17" ht="18" customHeight="1" x14ac:dyDescent="0.25">
      <c r="B21" s="6" t="s">
        <v>832</v>
      </c>
    </row>
    <row r="22" spans="2:17" ht="18" customHeight="1" x14ac:dyDescent="0.25">
      <c r="B22" s="7" t="s">
        <v>539</v>
      </c>
      <c r="C22" s="51" t="s">
        <v>150</v>
      </c>
      <c r="D22" s="362" t="str">
        <f>CONCATENATE("Received cash from a bank loan of ",TEXT(S36,"$#,##0"),".")</f>
        <v>Received cash from a bank loan of $2,000.</v>
      </c>
      <c r="E22" s="8"/>
      <c r="O22" s="692">
        <f>S36</f>
        <v>2000</v>
      </c>
      <c r="P22" s="718" t="s">
        <v>146</v>
      </c>
    </row>
    <row r="23" spans="2:17" ht="15.95" customHeight="1" x14ac:dyDescent="0.25">
      <c r="C23" s="51" t="s">
        <v>151</v>
      </c>
      <c r="D23" s="362" t="str">
        <f>CONCATENATE("Purchased equipment with cash for ",TEXT(U36,"$#,##0"),".")</f>
        <v>Purchased equipment with cash for $700.</v>
      </c>
      <c r="E23" s="8"/>
      <c r="O23" s="692">
        <f>U36</f>
        <v>700</v>
      </c>
      <c r="P23" s="682" t="s">
        <v>147</v>
      </c>
    </row>
    <row r="24" spans="2:17" ht="15.95" customHeight="1" x14ac:dyDescent="0.25">
      <c r="C24" s="51" t="s">
        <v>152</v>
      </c>
      <c r="D24" s="362" t="str">
        <f>CONCATENATE("Paid an accounts payable with cash for ",TEXT(W36,"$#,##0"),".")</f>
        <v>Paid an accounts payable with cash for $325.</v>
      </c>
      <c r="E24" s="8"/>
      <c r="O24" s="692">
        <f>W36</f>
        <v>325</v>
      </c>
    </row>
    <row r="25" spans="2:17" ht="15.95" customHeight="1" x14ac:dyDescent="0.25">
      <c r="C25" s="118" t="s">
        <v>91</v>
      </c>
      <c r="D25" s="362" t="str">
        <f>CONCATENATE("Used supplies of ",TEXT(Y39,"$#,##0")," (an expense).")</f>
        <v>Used supplies of $140 (an expense).</v>
      </c>
      <c r="E25" s="8"/>
      <c r="O25" s="692">
        <f>Y39</f>
        <v>140</v>
      </c>
    </row>
    <row r="26" spans="2:17" ht="15.95" customHeight="1" x14ac:dyDescent="0.25">
      <c r="C26" s="118" t="s">
        <v>92</v>
      </c>
      <c r="D26" s="362" t="str">
        <f>CONCATENATE("Purchased ",TEXT(AA36,"$#,##0")," of supplies with cash.")</f>
        <v>Purchased $150 of supplies with cash.</v>
      </c>
      <c r="E26" s="8"/>
      <c r="O26" s="692">
        <f>AA39</f>
        <v>150</v>
      </c>
    </row>
    <row r="27" spans="2:17" ht="15.95" customHeight="1" x14ac:dyDescent="0.25">
      <c r="C27" s="51" t="s">
        <v>298</v>
      </c>
      <c r="D27" s="362" t="str">
        <f>CONCATENATE("Performed services in exchange for cash of ",TEXT(AC36,"$#,##0"),".")</f>
        <v>Performed services in exchange for cash of $1,500.</v>
      </c>
      <c r="E27" s="8"/>
      <c r="O27" s="692">
        <f>AC37</f>
        <v>0</v>
      </c>
    </row>
    <row r="28" spans="2:17" ht="15.95" customHeight="1" x14ac:dyDescent="0.25">
      <c r="C28" s="51" t="s">
        <v>299</v>
      </c>
      <c r="D28" s="362" t="str">
        <f>CONCATENATE("Received ",TEXT(AE36,"$#,##0")," in payment of an account receivable")</f>
        <v>Received $375 in payment of an account receivable</v>
      </c>
      <c r="E28" s="8"/>
      <c r="O28" s="692">
        <f>AE36</f>
        <v>375</v>
      </c>
    </row>
    <row r="29" spans="2:17" ht="15.95" customHeight="1" x14ac:dyDescent="0.25">
      <c r="C29" s="51"/>
      <c r="D29" s="364" t="s">
        <v>153</v>
      </c>
      <c r="E29" s="8"/>
    </row>
    <row r="30" spans="2:17" ht="9.9499999999999993" customHeight="1" x14ac:dyDescent="0.25"/>
    <row r="31" spans="2:17" ht="15.95" customHeight="1" x14ac:dyDescent="0.25">
      <c r="B31" s="7" t="s">
        <v>540</v>
      </c>
      <c r="C31" s="564" t="s">
        <v>745</v>
      </c>
      <c r="D31" s="564"/>
      <c r="E31" s="564"/>
      <c r="F31" s="564"/>
      <c r="G31" s="564"/>
      <c r="H31" s="564"/>
      <c r="I31" s="564"/>
      <c r="J31" s="564"/>
      <c r="K31" s="564"/>
      <c r="L31" s="564"/>
    </row>
    <row r="32" spans="2:17" ht="15.95" customHeight="1" x14ac:dyDescent="0.25">
      <c r="C32" s="565" t="s">
        <v>570</v>
      </c>
      <c r="D32" s="565"/>
      <c r="E32" s="565"/>
      <c r="F32" s="565"/>
      <c r="G32" s="565"/>
      <c r="H32" s="565"/>
      <c r="I32" s="565"/>
      <c r="J32" s="565"/>
      <c r="K32" s="565"/>
      <c r="L32" s="565"/>
    </row>
    <row r="33" spans="3:34" ht="15.95" customHeight="1" x14ac:dyDescent="0.25">
      <c r="C33" s="566" t="s">
        <v>813</v>
      </c>
      <c r="D33" s="566"/>
      <c r="E33" s="566"/>
      <c r="F33" s="566"/>
      <c r="G33" s="566"/>
      <c r="H33" s="566"/>
      <c r="I33" s="566"/>
      <c r="J33" s="566"/>
      <c r="K33" s="566"/>
      <c r="L33" s="566"/>
    </row>
    <row r="34" spans="3:34" ht="18" customHeight="1" x14ac:dyDescent="0.25">
      <c r="C34" s="591" t="s">
        <v>546</v>
      </c>
      <c r="D34" s="591"/>
      <c r="E34" s="591"/>
      <c r="F34" s="591"/>
      <c r="G34" s="591"/>
      <c r="H34" s="591"/>
      <c r="I34" s="591"/>
      <c r="J34" s="251" t="s">
        <v>545</v>
      </c>
      <c r="K34" s="251"/>
      <c r="L34" s="251" t="s">
        <v>543</v>
      </c>
      <c r="Q34" s="719" t="s">
        <v>154</v>
      </c>
      <c r="S34" s="719" t="s">
        <v>155</v>
      </c>
      <c r="U34" s="719" t="s">
        <v>159</v>
      </c>
      <c r="W34" s="719" t="s">
        <v>156</v>
      </c>
      <c r="Y34" s="719" t="s">
        <v>157</v>
      </c>
      <c r="AA34" s="720" t="s">
        <v>158</v>
      </c>
      <c r="AC34" s="720" t="s">
        <v>160</v>
      </c>
      <c r="AE34" s="720" t="s">
        <v>161</v>
      </c>
    </row>
    <row r="35" spans="3:34" ht="5.0999999999999996" customHeight="1" x14ac:dyDescent="0.25">
      <c r="C35" s="15"/>
      <c r="D35" s="15"/>
      <c r="E35" s="15"/>
      <c r="F35" s="15"/>
      <c r="G35" s="15"/>
      <c r="H35" s="15"/>
      <c r="I35" s="15"/>
      <c r="J35" s="15"/>
      <c r="K35" s="15"/>
      <c r="L35" s="15"/>
    </row>
    <row r="36" spans="3:34" ht="18" customHeight="1" x14ac:dyDescent="0.25">
      <c r="C36" s="6" t="s">
        <v>930</v>
      </c>
      <c r="G36" s="11"/>
      <c r="H36" s="11"/>
      <c r="I36" s="11" t="s">
        <v>504</v>
      </c>
      <c r="J36" s="304">
        <f>Q36+S36+AE36+AC36-U36-W36-Y36-AA36</f>
        <v>3200</v>
      </c>
      <c r="K36" s="14"/>
      <c r="L36" s="14"/>
      <c r="Q36" s="680">
        <v>500</v>
      </c>
      <c r="S36" s="680">
        <v>2000</v>
      </c>
      <c r="U36" s="680">
        <v>700</v>
      </c>
      <c r="W36" s="680">
        <v>325</v>
      </c>
      <c r="Y36" s="680"/>
      <c r="AA36" s="705">
        <v>150</v>
      </c>
      <c r="AC36" s="705">
        <v>1500</v>
      </c>
      <c r="AE36" s="705">
        <v>375</v>
      </c>
    </row>
    <row r="37" spans="3:34" x14ac:dyDescent="0.25">
      <c r="C37" s="6" t="s">
        <v>931</v>
      </c>
      <c r="G37" s="11"/>
      <c r="H37" s="11"/>
      <c r="I37" s="11" t="s">
        <v>504</v>
      </c>
      <c r="J37" s="307">
        <f>Q37-AE37</f>
        <v>325</v>
      </c>
      <c r="K37" s="14"/>
      <c r="L37" s="14"/>
      <c r="Q37" s="680">
        <v>700</v>
      </c>
      <c r="S37" s="680"/>
      <c r="U37" s="680"/>
      <c r="W37" s="680"/>
      <c r="Y37" s="680"/>
      <c r="AA37" s="705"/>
      <c r="AC37" s="705"/>
      <c r="AE37" s="705">
        <v>375</v>
      </c>
    </row>
    <row r="38" spans="3:34" x14ac:dyDescent="0.25">
      <c r="C38" s="6" t="s">
        <v>17</v>
      </c>
      <c r="G38" s="11"/>
      <c r="H38" s="11"/>
      <c r="I38" s="11" t="s">
        <v>504</v>
      </c>
      <c r="J38" s="307">
        <f>Q39+AA39-Y39</f>
        <v>910</v>
      </c>
      <c r="K38" s="14"/>
      <c r="L38" s="14"/>
      <c r="Q38" s="680"/>
      <c r="S38" s="680"/>
      <c r="U38" s="680"/>
      <c r="W38" s="680"/>
      <c r="Y38" s="680"/>
      <c r="AA38" s="705"/>
      <c r="AC38" s="705"/>
      <c r="AE38" s="705"/>
    </row>
    <row r="39" spans="3:34" x14ac:dyDescent="0.25">
      <c r="C39" s="6" t="s">
        <v>24</v>
      </c>
      <c r="G39" s="11"/>
      <c r="H39" s="11"/>
      <c r="I39" s="11" t="s">
        <v>504</v>
      </c>
      <c r="J39" s="306">
        <f>Q40+U40</f>
        <v>1900</v>
      </c>
      <c r="K39" s="14"/>
      <c r="L39" s="65"/>
      <c r="Q39" s="680">
        <v>900</v>
      </c>
      <c r="S39" s="680"/>
      <c r="U39" s="680"/>
      <c r="W39" s="680"/>
      <c r="Y39" s="680">
        <v>140</v>
      </c>
      <c r="AA39" s="705">
        <v>150</v>
      </c>
      <c r="AC39" s="705"/>
      <c r="AE39" s="705"/>
    </row>
    <row r="40" spans="3:34" x14ac:dyDescent="0.25">
      <c r="C40" s="6" t="s">
        <v>25</v>
      </c>
      <c r="G40" s="11"/>
      <c r="H40" s="11"/>
      <c r="I40" s="11" t="s">
        <v>504</v>
      </c>
      <c r="J40" s="66" t="s">
        <v>504</v>
      </c>
      <c r="K40" s="14"/>
      <c r="L40" s="305">
        <f>Q41-W41</f>
        <v>300</v>
      </c>
      <c r="Q40" s="680">
        <v>1200</v>
      </c>
      <c r="S40" s="680"/>
      <c r="U40" s="680">
        <v>700</v>
      </c>
      <c r="W40" s="680"/>
      <c r="Y40" s="680"/>
      <c r="AA40" s="705"/>
      <c r="AC40" s="705"/>
      <c r="AE40" s="705"/>
    </row>
    <row r="41" spans="3:34" x14ac:dyDescent="0.25">
      <c r="C41" s="6" t="s">
        <v>26</v>
      </c>
      <c r="G41" s="11"/>
      <c r="H41" s="11"/>
      <c r="I41" s="11" t="s">
        <v>504</v>
      </c>
      <c r="J41" s="66" t="s">
        <v>504</v>
      </c>
      <c r="K41" s="14"/>
      <c r="L41" s="306">
        <f>Q42</f>
        <v>2000</v>
      </c>
      <c r="Q41" s="680">
        <v>625</v>
      </c>
      <c r="S41" s="680"/>
      <c r="U41" s="680"/>
      <c r="W41" s="680">
        <v>325</v>
      </c>
      <c r="Y41" s="680"/>
      <c r="AA41" s="705"/>
      <c r="AC41" s="705"/>
      <c r="AE41" s="705"/>
    </row>
    <row r="42" spans="3:34" x14ac:dyDescent="0.25">
      <c r="C42" s="6" t="s">
        <v>19</v>
      </c>
      <c r="G42" s="11"/>
      <c r="H42" s="11"/>
      <c r="I42" s="11" t="s">
        <v>504</v>
      </c>
      <c r="J42" s="66" t="s">
        <v>504</v>
      </c>
      <c r="K42" s="14"/>
      <c r="L42" s="306">
        <f>Q43+S43</f>
        <v>2000</v>
      </c>
      <c r="Q42" s="680">
        <v>2000</v>
      </c>
      <c r="S42" s="680"/>
      <c r="U42" s="680"/>
      <c r="W42" s="680"/>
      <c r="Y42" s="680"/>
      <c r="AA42" s="705"/>
      <c r="AC42" s="705"/>
      <c r="AE42" s="705"/>
    </row>
    <row r="43" spans="3:34" x14ac:dyDescent="0.25">
      <c r="C43" s="6" t="s">
        <v>20</v>
      </c>
      <c r="G43" s="11"/>
      <c r="H43" s="11"/>
      <c r="I43" s="11" t="s">
        <v>504</v>
      </c>
      <c r="J43" s="66" t="s">
        <v>504</v>
      </c>
      <c r="K43" s="14"/>
      <c r="L43" s="306">
        <f>AC44+Q44-Y44</f>
        <v>2035</v>
      </c>
      <c r="Q43" s="680">
        <v>2000</v>
      </c>
      <c r="S43" s="680"/>
      <c r="U43" s="680"/>
      <c r="W43" s="680"/>
      <c r="Y43" s="680"/>
      <c r="AA43" s="705"/>
      <c r="AC43" s="705"/>
      <c r="AE43" s="705"/>
      <c r="AF43" s="11"/>
      <c r="AG43" s="11"/>
      <c r="AH43" s="11"/>
    </row>
    <row r="44" spans="3:34" ht="16.5" thickBot="1" x14ac:dyDescent="0.3">
      <c r="C44" s="11"/>
      <c r="D44" s="11"/>
      <c r="E44" s="11"/>
      <c r="F44" s="11"/>
      <c r="G44" s="11"/>
      <c r="H44" s="11"/>
      <c r="I44" s="11"/>
      <c r="J44" s="308">
        <f>SUM(J36:J43)</f>
        <v>6335</v>
      </c>
      <c r="K44" s="65"/>
      <c r="L44" s="308">
        <f>SUM(L36:L43)</f>
        <v>6335</v>
      </c>
      <c r="Q44" s="680">
        <v>675</v>
      </c>
      <c r="S44" s="680"/>
      <c r="U44" s="680"/>
      <c r="W44" s="680"/>
      <c r="Y44" s="680">
        <v>140</v>
      </c>
      <c r="AA44" s="705"/>
      <c r="AC44" s="705">
        <v>1500</v>
      </c>
      <c r="AE44" s="705"/>
      <c r="AF44" s="11"/>
      <c r="AG44" s="11"/>
      <c r="AH44" s="11"/>
    </row>
    <row r="45" spans="3:34" ht="9.9499999999999993" customHeight="1" thickTop="1" x14ac:dyDescent="0.25">
      <c r="AH45" s="11"/>
    </row>
    <row r="46" spans="3:34" x14ac:dyDescent="0.25">
      <c r="AH46" s="11"/>
    </row>
    <row r="47" spans="3:34" x14ac:dyDescent="0.25">
      <c r="AH47" s="11"/>
    </row>
    <row r="48" spans="3:34" x14ac:dyDescent="0.25">
      <c r="AH48" s="11"/>
    </row>
    <row r="49" spans="32:34" x14ac:dyDescent="0.25">
      <c r="AH49" s="11"/>
    </row>
    <row r="50" spans="32:34" x14ac:dyDescent="0.25">
      <c r="AH50" s="11"/>
    </row>
    <row r="51" spans="32:34" x14ac:dyDescent="0.25">
      <c r="AH51" s="11"/>
    </row>
    <row r="52" spans="32:34" x14ac:dyDescent="0.25">
      <c r="AH52" s="11"/>
    </row>
    <row r="53" spans="32:34" x14ac:dyDescent="0.25">
      <c r="AH53" s="11"/>
    </row>
    <row r="54" spans="32:34" x14ac:dyDescent="0.25">
      <c r="AH54" s="11"/>
    </row>
    <row r="55" spans="32:34" x14ac:dyDescent="0.25">
      <c r="AF55" s="11"/>
      <c r="AG55" s="11"/>
      <c r="AH55" s="11"/>
    </row>
  </sheetData>
  <customSheetViews>
    <customSheetView guid="{9794FA93-0DA1-4207-8A93-BAB6A553B531}" scale="85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1" sqref="B21"/>
      <pageMargins left="0.7" right="1" top="0.85" bottom="0.8" header="0.5" footer="0.35"/>
      <printOptions horizontalCentered="1"/>
      <pageSetup scale="10" orientation="portrait" useFirstPageNumber="1" horizontalDpi="1200" verticalDpi="1200" r:id="rId2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17">
      <selection activeCell="I50" sqref="I50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17">
      <selection activeCell="I50" sqref="I50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 topLeftCell="A7">
      <pageMargins left="0.7" right="1" top="0.85" bottom="0.8" header="0.5" footer="0.35"/>
      <printOptions horizontalCentered="1"/>
      <pageSetup scale="98" orientation="portrait" useFirstPageNumber="1" horizontalDpi="1200" verticalDpi="1200" r:id="rId5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>
      <pageMargins left="0.7" right="1" top="0.85" bottom="0.8" header="0.5" footer="0.35"/>
      <printOptions horizontalCentered="1"/>
      <pageSetup orientation="portrait" useFirstPageNumber="1" horizontalDpi="1200" verticalDpi="1200" r:id="rId6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pageMargins left="0.7" right="1" top="0.85" bottom="0.8" header="0.5" footer="0.35"/>
      <printOptions horizontalCentered="1"/>
      <pageSetup scale="99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8">
    <mergeCell ref="C34:I34"/>
    <mergeCell ref="C33:L33"/>
    <mergeCell ref="C4:L4"/>
    <mergeCell ref="C5:L5"/>
    <mergeCell ref="C6:L6"/>
    <mergeCell ref="C31:L31"/>
    <mergeCell ref="C32:L32"/>
    <mergeCell ref="C7:I7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 alignWithMargins="0"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27.5703125" style="6" customWidth="1"/>
    <col min="3" max="6" width="14.28515625" style="6" customWidth="1"/>
    <col min="7" max="16384" width="9.140625" style="6"/>
  </cols>
  <sheetData>
    <row r="1" spans="2:6" ht="28.5" customHeight="1" x14ac:dyDescent="0.25"/>
    <row r="2" spans="2:6" ht="18" customHeight="1" x14ac:dyDescent="0.25">
      <c r="B2" s="6" t="s">
        <v>833</v>
      </c>
    </row>
    <row r="3" spans="2:6" ht="32.1" customHeight="1" x14ac:dyDescent="0.25">
      <c r="B3" s="143" t="s">
        <v>546</v>
      </c>
      <c r="C3" s="142" t="s">
        <v>227</v>
      </c>
      <c r="D3" s="142" t="s">
        <v>228</v>
      </c>
      <c r="E3" s="143" t="s">
        <v>558</v>
      </c>
      <c r="F3" s="143" t="s">
        <v>559</v>
      </c>
    </row>
    <row r="4" spans="2:6" ht="18" customHeight="1" x14ac:dyDescent="0.25">
      <c r="B4" s="50" t="s">
        <v>551</v>
      </c>
      <c r="C4" s="15" t="s">
        <v>328</v>
      </c>
      <c r="D4" s="15" t="s">
        <v>543</v>
      </c>
      <c r="E4" s="15" t="s">
        <v>543</v>
      </c>
      <c r="F4" s="15" t="s">
        <v>545</v>
      </c>
    </row>
    <row r="5" spans="2:6" ht="15.95" customHeight="1" x14ac:dyDescent="0.25">
      <c r="B5" s="50" t="s">
        <v>548</v>
      </c>
      <c r="C5" s="15" t="s">
        <v>329</v>
      </c>
      <c r="D5" s="15" t="s">
        <v>545</v>
      </c>
      <c r="E5" s="15" t="s">
        <v>545</v>
      </c>
      <c r="F5" s="15" t="s">
        <v>543</v>
      </c>
    </row>
    <row r="6" spans="2:6" ht="15.95" customHeight="1" x14ac:dyDescent="0.25">
      <c r="B6" s="50" t="s">
        <v>300</v>
      </c>
      <c r="C6" s="15" t="s">
        <v>328</v>
      </c>
      <c r="D6" s="15" t="s">
        <v>543</v>
      </c>
      <c r="E6" s="15" t="s">
        <v>543</v>
      </c>
      <c r="F6" s="15" t="s">
        <v>545</v>
      </c>
    </row>
    <row r="7" spans="2:6" ht="15.95" customHeight="1" x14ac:dyDescent="0.25">
      <c r="B7" s="50" t="s">
        <v>49</v>
      </c>
      <c r="C7" s="15" t="s">
        <v>329</v>
      </c>
      <c r="D7" s="15" t="s">
        <v>545</v>
      </c>
      <c r="E7" s="15" t="s">
        <v>545</v>
      </c>
      <c r="F7" s="15" t="s">
        <v>543</v>
      </c>
    </row>
    <row r="8" spans="2:6" ht="15.95" customHeight="1" x14ac:dyDescent="0.25">
      <c r="B8" s="50" t="s">
        <v>538</v>
      </c>
      <c r="C8" s="15" t="s">
        <v>329</v>
      </c>
      <c r="D8" s="15" t="s">
        <v>545</v>
      </c>
      <c r="E8" s="15" t="s">
        <v>545</v>
      </c>
      <c r="F8" s="15" t="s">
        <v>543</v>
      </c>
    </row>
    <row r="9" spans="2:6" ht="15.95" customHeight="1" x14ac:dyDescent="0.25">
      <c r="B9" s="50" t="s">
        <v>554</v>
      </c>
      <c r="C9" s="15" t="s">
        <v>276</v>
      </c>
      <c r="D9" s="15" t="s">
        <v>543</v>
      </c>
      <c r="E9" s="15" t="s">
        <v>543</v>
      </c>
      <c r="F9" s="15" t="s">
        <v>545</v>
      </c>
    </row>
    <row r="10" spans="2:6" ht="15.95" customHeight="1" x14ac:dyDescent="0.25">
      <c r="B10" s="50" t="s">
        <v>624</v>
      </c>
      <c r="C10" s="15" t="s">
        <v>329</v>
      </c>
      <c r="D10" s="15" t="s">
        <v>545</v>
      </c>
      <c r="E10" s="15" t="s">
        <v>545</v>
      </c>
      <c r="F10" s="15" t="s">
        <v>543</v>
      </c>
    </row>
    <row r="11" spans="2:6" ht="15.95" customHeight="1" x14ac:dyDescent="0.25">
      <c r="B11" s="50" t="s">
        <v>50</v>
      </c>
      <c r="C11" s="15" t="s">
        <v>51</v>
      </c>
      <c r="D11" s="15" t="s">
        <v>545</v>
      </c>
      <c r="E11" s="15" t="s">
        <v>545</v>
      </c>
      <c r="F11" s="15" t="s">
        <v>543</v>
      </c>
    </row>
    <row r="12" spans="2:6" ht="15.95" customHeight="1" x14ac:dyDescent="0.25">
      <c r="B12" s="50" t="s">
        <v>331</v>
      </c>
      <c r="C12" s="15" t="s">
        <v>51</v>
      </c>
      <c r="D12" s="15" t="s">
        <v>545</v>
      </c>
      <c r="E12" s="15" t="s">
        <v>545</v>
      </c>
      <c r="F12" s="15" t="s">
        <v>543</v>
      </c>
    </row>
    <row r="13" spans="2:6" ht="15.95" customHeight="1" x14ac:dyDescent="0.25">
      <c r="B13" s="6" t="s">
        <v>85</v>
      </c>
      <c r="C13" s="15" t="s">
        <v>51</v>
      </c>
      <c r="D13" s="15" t="s">
        <v>545</v>
      </c>
      <c r="E13" s="15" t="s">
        <v>545</v>
      </c>
      <c r="F13" s="15" t="s">
        <v>543</v>
      </c>
    </row>
    <row r="14" spans="2:6" ht="15.95" customHeight="1" x14ac:dyDescent="0.25">
      <c r="B14" s="50" t="s">
        <v>84</v>
      </c>
      <c r="C14" s="15" t="s">
        <v>328</v>
      </c>
      <c r="D14" s="15" t="s">
        <v>543</v>
      </c>
      <c r="E14" s="15" t="s">
        <v>543</v>
      </c>
      <c r="F14" s="15" t="s">
        <v>545</v>
      </c>
    </row>
    <row r="15" spans="2:6" ht="15.95" customHeight="1" x14ac:dyDescent="0.25">
      <c r="B15" s="50" t="s">
        <v>301</v>
      </c>
      <c r="C15" s="15" t="s">
        <v>51</v>
      </c>
      <c r="D15" s="15" t="s">
        <v>545</v>
      </c>
      <c r="E15" s="15" t="s">
        <v>545</v>
      </c>
      <c r="F15" s="15" t="s">
        <v>543</v>
      </c>
    </row>
    <row r="16" spans="2:6" ht="15.95" customHeight="1" x14ac:dyDescent="0.25">
      <c r="B16" s="50" t="s">
        <v>52</v>
      </c>
      <c r="C16" s="15" t="s">
        <v>51</v>
      </c>
      <c r="D16" s="15" t="s">
        <v>545</v>
      </c>
      <c r="E16" s="15" t="s">
        <v>545</v>
      </c>
      <c r="F16" s="15" t="s">
        <v>543</v>
      </c>
    </row>
    <row r="17" spans="2:6" ht="15.95" customHeight="1" x14ac:dyDescent="0.25">
      <c r="B17" s="50" t="s">
        <v>53</v>
      </c>
      <c r="C17" s="15" t="s">
        <v>329</v>
      </c>
      <c r="D17" s="15" t="s">
        <v>545</v>
      </c>
      <c r="E17" s="15" t="s">
        <v>545</v>
      </c>
      <c r="F17" s="15" t="s">
        <v>543</v>
      </c>
    </row>
    <row r="18" spans="2:6" ht="15.95" customHeight="1" x14ac:dyDescent="0.25">
      <c r="B18" s="50" t="s">
        <v>625</v>
      </c>
      <c r="C18" s="15" t="s">
        <v>329</v>
      </c>
      <c r="D18" s="15" t="s">
        <v>545</v>
      </c>
      <c r="E18" s="15" t="s">
        <v>545</v>
      </c>
      <c r="F18" s="15" t="s">
        <v>543</v>
      </c>
    </row>
    <row r="19" spans="2:6" ht="15.95" customHeight="1" x14ac:dyDescent="0.25">
      <c r="B19" s="50" t="s">
        <v>549</v>
      </c>
      <c r="C19" s="15" t="s">
        <v>276</v>
      </c>
      <c r="D19" s="15" t="s">
        <v>543</v>
      </c>
      <c r="E19" s="15" t="s">
        <v>543</v>
      </c>
      <c r="F19" s="15" t="s">
        <v>545</v>
      </c>
    </row>
    <row r="20" spans="2:6" ht="15.95" customHeight="1" x14ac:dyDescent="0.25">
      <c r="B20" s="50" t="s">
        <v>565</v>
      </c>
      <c r="C20" s="15" t="s">
        <v>73</v>
      </c>
      <c r="D20" s="15" t="s">
        <v>543</v>
      </c>
      <c r="E20" s="15" t="s">
        <v>543</v>
      </c>
      <c r="F20" s="15" t="s">
        <v>545</v>
      </c>
    </row>
    <row r="21" spans="2:6" ht="15.95" customHeight="1" x14ac:dyDescent="0.25">
      <c r="B21" s="50" t="s">
        <v>302</v>
      </c>
      <c r="C21" s="15" t="s">
        <v>328</v>
      </c>
      <c r="D21" s="15" t="s">
        <v>543</v>
      </c>
      <c r="E21" s="15" t="s">
        <v>543</v>
      </c>
      <c r="F21" s="15" t="s">
        <v>545</v>
      </c>
    </row>
    <row r="22" spans="2:6" ht="15.95" customHeight="1" x14ac:dyDescent="0.25">
      <c r="B22" s="50" t="s">
        <v>287</v>
      </c>
      <c r="C22" s="15" t="s">
        <v>51</v>
      </c>
      <c r="D22" s="15" t="s">
        <v>545</v>
      </c>
      <c r="E22" s="15" t="s">
        <v>545</v>
      </c>
      <c r="F22" s="15" t="s">
        <v>543</v>
      </c>
    </row>
    <row r="23" spans="2:6" ht="15.95" customHeight="1" x14ac:dyDescent="0.25"/>
    <row r="24" spans="2:6" ht="15.95" customHeight="1" x14ac:dyDescent="0.25"/>
    <row r="25" spans="2:6" ht="15.95" customHeight="1" x14ac:dyDescent="0.25"/>
    <row r="26" spans="2:6" ht="15.95" customHeight="1" x14ac:dyDescent="0.25"/>
  </sheetData>
  <customSheetViews>
    <customSheetView guid="{9794FA93-0DA1-4207-8A93-BAB6A553B531}" scale="85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1" right="0.7" top="0.85" bottom="0.8" header="0.5" footer="0.35"/>
      <printOptions horizontalCentered="1"/>
      <pageSetup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85" showPageBreaks="1" printArea="1" showRuler="0">
      <selection activeCell="H21" sqref="H21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>
      <selection activeCell="H21" sqref="H21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>
      <pageMargins left="1" right="0.7" top="0.85" bottom="0.8" header="0.5" footer="0.35"/>
      <printOptions horizontalCentered="1"/>
      <pageSetup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3"/>
  <sheetViews>
    <sheetView zoomScale="70" zoomScaleNormal="70" workbookViewId="0"/>
  </sheetViews>
  <sheetFormatPr defaultRowHeight="15.75" x14ac:dyDescent="0.25"/>
  <cols>
    <col min="1" max="1" width="1.7109375" style="6" customWidth="1"/>
    <col min="2" max="2" width="3.42578125" style="6" customWidth="1"/>
    <col min="3" max="3" width="6.5703125" style="6" customWidth="1"/>
    <col min="4" max="4" width="3.5703125" style="6" customWidth="1"/>
    <col min="5" max="6" width="4.7109375" style="6" customWidth="1"/>
    <col min="7" max="8" width="9.140625" style="6"/>
    <col min="9" max="9" width="3.7109375" style="6" customWidth="1"/>
    <col min="10" max="10" width="4.7109375" style="6" customWidth="1"/>
    <col min="11" max="11" width="14.7109375" style="6" customWidth="1"/>
    <col min="12" max="13" width="12.7109375" style="6" customWidth="1"/>
    <col min="14" max="14" width="9.140625" style="6"/>
    <col min="15" max="15" width="0" style="677" hidden="1" customWidth="1"/>
    <col min="16" max="16" width="3.5703125" style="677" hidden="1" customWidth="1"/>
    <col min="17" max="17" width="0" style="677" hidden="1" customWidth="1"/>
    <col min="18" max="18" width="2.7109375" style="338" customWidth="1"/>
    <col min="19" max="19" width="9.140625" style="338"/>
    <col min="20" max="20" width="2.7109375" style="338" customWidth="1"/>
    <col min="21" max="21" width="13.42578125" style="338" customWidth="1"/>
    <col min="22" max="22" width="2.7109375" style="6" customWidth="1"/>
    <col min="23" max="16384" width="9.140625" style="6"/>
  </cols>
  <sheetData>
    <row r="1" spans="2:26" ht="28.5" customHeight="1" x14ac:dyDescent="0.25"/>
    <row r="2" spans="2:26" ht="18" customHeight="1" x14ac:dyDescent="0.25">
      <c r="B2" s="6" t="s">
        <v>834</v>
      </c>
    </row>
    <row r="3" spans="2:26" ht="18" customHeight="1" thickBot="1" x14ac:dyDescent="0.3"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</row>
    <row r="4" spans="2:26" ht="21.95" customHeight="1" thickTop="1" thickBot="1" x14ac:dyDescent="0.3">
      <c r="C4" s="561" t="s">
        <v>562</v>
      </c>
      <c r="D4" s="562"/>
      <c r="E4" s="559" t="s">
        <v>497</v>
      </c>
      <c r="F4" s="559"/>
      <c r="G4" s="559"/>
      <c r="H4" s="559"/>
      <c r="I4" s="559"/>
      <c r="J4" s="559"/>
      <c r="K4" s="560"/>
      <c r="L4" s="31" t="s">
        <v>545</v>
      </c>
      <c r="M4" s="32" t="s">
        <v>543</v>
      </c>
    </row>
    <row r="5" spans="2:26" ht="17.100000000000001" customHeight="1" thickTop="1" x14ac:dyDescent="0.25">
      <c r="C5" s="53" t="s">
        <v>754</v>
      </c>
      <c r="D5" s="274">
        <v>2</v>
      </c>
      <c r="E5" s="25" t="s">
        <v>573</v>
      </c>
      <c r="F5" s="25"/>
      <c r="G5" s="25"/>
      <c r="H5" s="25"/>
      <c r="I5" s="17"/>
      <c r="J5" s="17"/>
      <c r="K5" s="23"/>
      <c r="L5" s="18">
        <f>O5</f>
        <v>1200</v>
      </c>
      <c r="M5" s="29"/>
      <c r="O5" s="680">
        <v>1200</v>
      </c>
      <c r="P5" s="693" t="s">
        <v>149</v>
      </c>
      <c r="Q5" s="682" t="s">
        <v>162</v>
      </c>
      <c r="S5" s="505"/>
      <c r="T5" s="505"/>
      <c r="U5" s="505"/>
      <c r="V5" s="11"/>
      <c r="W5" s="11"/>
      <c r="X5" s="11"/>
      <c r="Y5" s="11"/>
      <c r="Z5" s="11"/>
    </row>
    <row r="6" spans="2:26" ht="17.100000000000001" customHeight="1" x14ac:dyDescent="0.25">
      <c r="C6" s="19"/>
      <c r="D6" s="260"/>
      <c r="E6" s="13"/>
      <c r="F6" s="13" t="s">
        <v>538</v>
      </c>
      <c r="G6" s="26"/>
      <c r="H6" s="26"/>
      <c r="I6" s="13"/>
      <c r="J6" s="13"/>
      <c r="K6" s="24"/>
      <c r="L6" s="22"/>
      <c r="M6" s="30">
        <f>SUM(L5)</f>
        <v>1200</v>
      </c>
      <c r="Q6" s="682"/>
      <c r="S6" s="505"/>
      <c r="T6" s="515"/>
      <c r="U6" s="515"/>
      <c r="V6" s="11"/>
      <c r="W6" s="11"/>
      <c r="X6" s="11"/>
      <c r="Y6" s="11"/>
      <c r="Z6" s="11"/>
    </row>
    <row r="7" spans="2:26" ht="17.100000000000001" customHeight="1" x14ac:dyDescent="0.25">
      <c r="C7" s="19"/>
      <c r="D7" s="260"/>
      <c r="E7" s="174" t="s">
        <v>632</v>
      </c>
      <c r="F7" s="26"/>
      <c r="G7" s="26"/>
      <c r="H7" s="26"/>
      <c r="I7" s="13"/>
      <c r="J7" s="13"/>
      <c r="K7" s="24"/>
      <c r="L7" s="22"/>
      <c r="M7" s="30"/>
      <c r="S7" s="505"/>
      <c r="T7" s="505"/>
      <c r="W7" s="11"/>
      <c r="X7" s="11"/>
      <c r="Y7" s="11"/>
      <c r="Z7" s="11"/>
    </row>
    <row r="8" spans="2:26" ht="17.100000000000001" customHeight="1" x14ac:dyDescent="0.25">
      <c r="C8" s="19"/>
      <c r="D8" s="260"/>
      <c r="E8" s="26"/>
      <c r="F8" s="26"/>
      <c r="G8" s="26"/>
      <c r="H8" s="26"/>
      <c r="I8" s="13"/>
      <c r="J8" s="13"/>
      <c r="K8" s="24"/>
      <c r="L8" s="22"/>
      <c r="M8" s="30"/>
      <c r="S8" s="505"/>
      <c r="T8" s="505"/>
      <c r="W8" s="11"/>
      <c r="X8" s="11"/>
      <c r="Y8" s="11"/>
      <c r="Z8" s="11"/>
    </row>
    <row r="9" spans="2:26" ht="17.100000000000001" customHeight="1" x14ac:dyDescent="0.25">
      <c r="C9" s="220"/>
      <c r="D9" s="254">
        <v>3</v>
      </c>
      <c r="E9" s="26" t="s">
        <v>538</v>
      </c>
      <c r="F9" s="26"/>
      <c r="G9" s="26"/>
      <c r="H9" s="26"/>
      <c r="I9" s="13"/>
      <c r="J9" s="13"/>
      <c r="K9" s="24"/>
      <c r="L9" s="22">
        <f>O9</f>
        <v>25000</v>
      </c>
      <c r="M9" s="30"/>
      <c r="O9" s="680">
        <v>25000</v>
      </c>
      <c r="S9" s="505"/>
      <c r="T9" s="505"/>
      <c r="W9" s="11"/>
      <c r="X9" s="11"/>
      <c r="Y9" s="11"/>
      <c r="Z9" s="11"/>
    </row>
    <row r="10" spans="2:26" ht="17.100000000000001" customHeight="1" x14ac:dyDescent="0.25">
      <c r="C10" s="220"/>
      <c r="D10" s="254"/>
      <c r="E10" s="13"/>
      <c r="F10" s="13" t="s">
        <v>567</v>
      </c>
      <c r="G10" s="26"/>
      <c r="H10" s="26"/>
      <c r="I10" s="13"/>
      <c r="J10" s="13"/>
      <c r="K10" s="24"/>
      <c r="L10" s="22"/>
      <c r="M10" s="30">
        <f>SUM(L9)</f>
        <v>25000</v>
      </c>
      <c r="S10" s="505"/>
      <c r="T10" s="505"/>
      <c r="W10" s="11"/>
      <c r="X10" s="11"/>
      <c r="Y10" s="11"/>
      <c r="Z10" s="11"/>
    </row>
    <row r="11" spans="2:26" ht="17.100000000000001" customHeight="1" x14ac:dyDescent="0.25">
      <c r="C11" s="220"/>
      <c r="D11" s="254"/>
      <c r="E11" s="174" t="s">
        <v>645</v>
      </c>
      <c r="F11" s="26"/>
      <c r="G11" s="26"/>
      <c r="H11" s="26"/>
      <c r="I11" s="13"/>
      <c r="J11" s="13"/>
      <c r="K11" s="24"/>
      <c r="L11" s="22"/>
      <c r="M11" s="30"/>
      <c r="S11" s="505"/>
      <c r="T11" s="505"/>
      <c r="W11" s="11"/>
      <c r="X11" s="11"/>
      <c r="Y11" s="11"/>
      <c r="Z11" s="11"/>
    </row>
    <row r="12" spans="2:26" ht="17.100000000000001" customHeight="1" x14ac:dyDescent="0.25">
      <c r="C12" s="220"/>
      <c r="D12" s="254"/>
      <c r="E12" s="26"/>
      <c r="F12" s="26"/>
      <c r="G12" s="26"/>
      <c r="H12" s="26"/>
      <c r="I12" s="13"/>
      <c r="J12" s="13"/>
      <c r="K12" s="24"/>
      <c r="L12" s="22"/>
      <c r="M12" s="58"/>
      <c r="S12" s="505"/>
      <c r="T12" s="505"/>
      <c r="W12" s="11"/>
      <c r="X12" s="11"/>
      <c r="Y12" s="11"/>
      <c r="Z12" s="11"/>
    </row>
    <row r="13" spans="2:26" ht="17.100000000000001" customHeight="1" x14ac:dyDescent="0.25">
      <c r="C13" s="221"/>
      <c r="D13" s="275">
        <v>7</v>
      </c>
      <c r="E13" s="55" t="s">
        <v>548</v>
      </c>
      <c r="F13" s="55"/>
      <c r="G13" s="55"/>
      <c r="H13" s="55"/>
      <c r="I13" s="12"/>
      <c r="J13" s="12"/>
      <c r="K13" s="56"/>
      <c r="L13" s="57">
        <f>O13</f>
        <v>42600</v>
      </c>
      <c r="M13" s="30"/>
      <c r="O13" s="680">
        <v>42600</v>
      </c>
      <c r="S13" s="505"/>
      <c r="T13" s="505"/>
      <c r="W13" s="11"/>
      <c r="X13" s="11"/>
      <c r="Y13" s="11"/>
      <c r="Z13" s="11"/>
    </row>
    <row r="14" spans="2:26" ht="17.100000000000001" customHeight="1" x14ac:dyDescent="0.25">
      <c r="C14" s="201"/>
      <c r="D14" s="263"/>
      <c r="E14" s="13"/>
      <c r="F14" s="13" t="s">
        <v>572</v>
      </c>
      <c r="G14" s="21"/>
      <c r="H14" s="21"/>
      <c r="I14" s="13"/>
      <c r="J14" s="13"/>
      <c r="K14" s="24"/>
      <c r="L14" s="22"/>
      <c r="M14" s="30">
        <f>SUM(L13)</f>
        <v>42600</v>
      </c>
      <c r="S14" s="505"/>
      <c r="T14" s="505"/>
      <c r="W14" s="11"/>
      <c r="X14" s="11"/>
      <c r="Y14" s="11"/>
      <c r="Z14" s="11"/>
    </row>
    <row r="15" spans="2:26" ht="17.100000000000001" customHeight="1" x14ac:dyDescent="0.25">
      <c r="C15" s="220"/>
      <c r="D15" s="254"/>
      <c r="E15" s="250" t="s">
        <v>628</v>
      </c>
      <c r="F15" s="13"/>
      <c r="G15" s="21"/>
      <c r="H15" s="21"/>
      <c r="I15" s="13"/>
      <c r="J15" s="13"/>
      <c r="K15" s="24"/>
      <c r="L15" s="22"/>
      <c r="M15" s="30"/>
      <c r="S15" s="505"/>
      <c r="T15" s="505"/>
      <c r="W15" s="11"/>
      <c r="X15" s="11"/>
      <c r="Y15" s="11"/>
      <c r="Z15" s="11"/>
    </row>
    <row r="16" spans="2:26" ht="17.100000000000001" customHeight="1" x14ac:dyDescent="0.25">
      <c r="C16" s="220"/>
      <c r="D16" s="254"/>
      <c r="E16" s="13"/>
      <c r="F16" s="21"/>
      <c r="G16" s="21"/>
      <c r="H16" s="21"/>
      <c r="I16" s="13"/>
      <c r="J16" s="13"/>
      <c r="K16" s="24"/>
      <c r="L16" s="22"/>
      <c r="M16" s="30"/>
      <c r="S16" s="505"/>
      <c r="T16" s="505"/>
      <c r="W16" s="11"/>
      <c r="X16" s="11"/>
      <c r="Y16" s="11"/>
      <c r="Z16" s="11"/>
    </row>
    <row r="17" spans="3:26" ht="17.100000000000001" customHeight="1" x14ac:dyDescent="0.25">
      <c r="C17" s="201"/>
      <c r="D17" s="263">
        <v>10</v>
      </c>
      <c r="E17" s="13" t="s">
        <v>568</v>
      </c>
      <c r="F17" s="21"/>
      <c r="G17" s="21"/>
      <c r="H17" s="21"/>
      <c r="I17" s="13"/>
      <c r="J17" s="13"/>
      <c r="K17" s="24"/>
      <c r="L17" s="22">
        <f>O17</f>
        <v>2850</v>
      </c>
      <c r="M17" s="30"/>
      <c r="O17" s="680">
        <v>2850</v>
      </c>
      <c r="S17" s="505"/>
      <c r="T17" s="505"/>
      <c r="U17" s="505"/>
      <c r="V17" s="11"/>
      <c r="W17" s="11"/>
      <c r="X17" s="11"/>
      <c r="Y17" s="11"/>
      <c r="Z17" s="11"/>
    </row>
    <row r="18" spans="3:26" ht="17.100000000000001" customHeight="1" x14ac:dyDescent="0.25">
      <c r="C18" s="220"/>
      <c r="D18" s="254"/>
      <c r="E18" s="13"/>
      <c r="F18" s="13" t="s">
        <v>551</v>
      </c>
      <c r="G18" s="21"/>
      <c r="H18" s="21"/>
      <c r="I18" s="13"/>
      <c r="J18" s="13"/>
      <c r="K18" s="24"/>
      <c r="L18" s="22"/>
      <c r="M18" s="30">
        <f>SUM(L17)</f>
        <v>2850</v>
      </c>
      <c r="S18" s="505"/>
      <c r="T18" s="505"/>
      <c r="U18" s="505"/>
      <c r="V18" s="11"/>
      <c r="W18" s="11"/>
      <c r="X18" s="11"/>
      <c r="Y18" s="11"/>
      <c r="Z18" s="11"/>
    </row>
    <row r="19" spans="3:26" ht="17.100000000000001" customHeight="1" x14ac:dyDescent="0.25">
      <c r="C19" s="201"/>
      <c r="D19" s="263"/>
      <c r="E19" s="250" t="s">
        <v>603</v>
      </c>
      <c r="F19" s="21"/>
      <c r="G19" s="21"/>
      <c r="H19" s="21"/>
      <c r="I19" s="13"/>
      <c r="J19" s="13"/>
      <c r="K19" s="24"/>
      <c r="L19" s="22"/>
      <c r="M19" s="30"/>
    </row>
    <row r="20" spans="3:26" ht="17.100000000000001" customHeight="1" x14ac:dyDescent="0.25">
      <c r="C20" s="220"/>
      <c r="D20" s="254"/>
      <c r="E20" s="13"/>
      <c r="F20" s="21"/>
      <c r="G20" s="21"/>
      <c r="H20" s="21"/>
      <c r="I20" s="13"/>
      <c r="J20" s="13"/>
      <c r="K20" s="24"/>
      <c r="L20" s="22"/>
      <c r="M20" s="30"/>
    </row>
    <row r="21" spans="3:26" ht="17.100000000000001" customHeight="1" x14ac:dyDescent="0.25">
      <c r="C21" s="201"/>
      <c r="D21" s="263">
        <v>13</v>
      </c>
      <c r="E21" s="21" t="s">
        <v>538</v>
      </c>
      <c r="F21" s="21"/>
      <c r="G21" s="21"/>
      <c r="H21" s="21"/>
      <c r="I21" s="13"/>
      <c r="J21" s="13"/>
      <c r="K21" s="24"/>
      <c r="L21" s="22">
        <f>O21</f>
        <v>20150</v>
      </c>
      <c r="M21" s="30"/>
      <c r="O21" s="680">
        <v>20150</v>
      </c>
    </row>
    <row r="22" spans="3:26" ht="17.100000000000001" customHeight="1" x14ac:dyDescent="0.25">
      <c r="C22" s="201"/>
      <c r="D22" s="263"/>
      <c r="E22" s="13"/>
      <c r="F22" s="13" t="s">
        <v>548</v>
      </c>
      <c r="G22" s="21"/>
      <c r="H22" s="21"/>
      <c r="I22" s="13"/>
      <c r="J22" s="13"/>
      <c r="K22" s="24"/>
      <c r="L22" s="22"/>
      <c r="M22" s="30">
        <f>SUM(L21)</f>
        <v>20150</v>
      </c>
    </row>
    <row r="23" spans="3:26" ht="17.100000000000001" customHeight="1" x14ac:dyDescent="0.25">
      <c r="C23" s="220"/>
      <c r="D23" s="254"/>
      <c r="E23" s="250" t="s">
        <v>629</v>
      </c>
      <c r="F23" s="21"/>
      <c r="G23" s="21"/>
      <c r="H23" s="21"/>
      <c r="I23" s="13"/>
      <c r="J23" s="13"/>
      <c r="K23" s="24"/>
      <c r="L23" s="22"/>
      <c r="M23" s="30"/>
    </row>
    <row r="24" spans="3:26" ht="17.100000000000001" customHeight="1" x14ac:dyDescent="0.25">
      <c r="C24" s="220"/>
      <c r="D24" s="254"/>
      <c r="E24" s="13"/>
      <c r="F24" s="21"/>
      <c r="G24" s="21"/>
      <c r="H24" s="21"/>
      <c r="I24" s="13"/>
      <c r="J24" s="13"/>
      <c r="K24" s="24"/>
      <c r="L24" s="22"/>
      <c r="M24" s="30"/>
    </row>
    <row r="25" spans="3:26" ht="17.100000000000001" customHeight="1" x14ac:dyDescent="0.25">
      <c r="C25" s="201"/>
      <c r="D25" s="263">
        <v>19</v>
      </c>
      <c r="E25" s="21" t="s">
        <v>538</v>
      </c>
      <c r="F25" s="21"/>
      <c r="G25" s="21"/>
      <c r="H25" s="21"/>
      <c r="I25" s="13"/>
      <c r="J25" s="13"/>
      <c r="K25" s="24"/>
      <c r="L25" s="22">
        <f>O25</f>
        <v>50000</v>
      </c>
      <c r="M25" s="30"/>
      <c r="O25" s="680">
        <v>50000</v>
      </c>
    </row>
    <row r="26" spans="3:26" ht="17.100000000000001" customHeight="1" x14ac:dyDescent="0.25">
      <c r="C26" s="220"/>
      <c r="D26" s="254"/>
      <c r="E26" s="13"/>
      <c r="F26" s="13" t="s">
        <v>554</v>
      </c>
      <c r="G26" s="21"/>
      <c r="H26" s="21"/>
      <c r="I26" s="13"/>
      <c r="J26" s="13"/>
      <c r="K26" s="24"/>
      <c r="L26" s="22"/>
      <c r="M26" s="30">
        <f>SUM(L25)</f>
        <v>50000</v>
      </c>
    </row>
    <row r="27" spans="3:26" ht="17.100000000000001" customHeight="1" x14ac:dyDescent="0.25">
      <c r="C27" s="202"/>
      <c r="D27" s="264"/>
      <c r="E27" s="250" t="s">
        <v>616</v>
      </c>
      <c r="F27" s="13"/>
      <c r="G27" s="21"/>
      <c r="H27" s="21"/>
      <c r="I27" s="13"/>
      <c r="J27" s="13"/>
      <c r="K27" s="24"/>
      <c r="L27" s="22"/>
      <c r="M27" s="30"/>
    </row>
    <row r="28" spans="3:26" ht="17.100000000000001" customHeight="1" x14ac:dyDescent="0.25">
      <c r="C28" s="220"/>
      <c r="D28" s="254"/>
      <c r="E28" s="13"/>
      <c r="F28" s="21"/>
      <c r="G28" s="21"/>
      <c r="H28" s="21"/>
      <c r="I28" s="13"/>
      <c r="J28" s="13"/>
      <c r="K28" s="24"/>
      <c r="L28" s="22"/>
      <c r="M28" s="30"/>
    </row>
    <row r="29" spans="3:26" ht="17.100000000000001" customHeight="1" x14ac:dyDescent="0.25">
      <c r="C29" s="220"/>
      <c r="D29" s="254">
        <v>22</v>
      </c>
      <c r="E29" s="21" t="s">
        <v>69</v>
      </c>
      <c r="F29" s="21"/>
      <c r="G29" s="21"/>
      <c r="H29" s="21"/>
      <c r="I29" s="13"/>
      <c r="J29" s="13"/>
      <c r="K29" s="24"/>
      <c r="L29" s="22">
        <f>O29</f>
        <v>13825</v>
      </c>
      <c r="M29" s="30"/>
      <c r="O29" s="680">
        <v>13825</v>
      </c>
    </row>
    <row r="30" spans="3:26" ht="17.100000000000001" customHeight="1" x14ac:dyDescent="0.25">
      <c r="C30" s="201"/>
      <c r="D30" s="263"/>
      <c r="E30" s="13"/>
      <c r="F30" s="13" t="s">
        <v>538</v>
      </c>
      <c r="G30" s="21"/>
      <c r="H30" s="21"/>
      <c r="I30" s="13"/>
      <c r="J30" s="13"/>
      <c r="K30" s="24"/>
      <c r="L30" s="22"/>
      <c r="M30" s="30">
        <f>SUM(L29)</f>
        <v>13825</v>
      </c>
    </row>
    <row r="31" spans="3:26" ht="17.100000000000001" customHeight="1" x14ac:dyDescent="0.25">
      <c r="C31" s="220"/>
      <c r="D31" s="254"/>
      <c r="E31" s="250" t="s">
        <v>604</v>
      </c>
      <c r="F31" s="13"/>
      <c r="G31" s="21"/>
      <c r="H31" s="21"/>
      <c r="I31" s="13"/>
      <c r="J31" s="13"/>
      <c r="K31" s="24"/>
      <c r="L31" s="22"/>
      <c r="M31" s="30"/>
    </row>
    <row r="32" spans="3:26" ht="17.100000000000001" customHeight="1" x14ac:dyDescent="0.25">
      <c r="C32" s="220"/>
      <c r="D32" s="254"/>
      <c r="E32" s="13"/>
      <c r="F32" s="21"/>
      <c r="G32" s="21"/>
      <c r="H32" s="21"/>
      <c r="I32" s="13"/>
      <c r="J32" s="13"/>
      <c r="K32" s="24"/>
      <c r="L32" s="22"/>
      <c r="M32" s="30"/>
    </row>
    <row r="33" spans="3:15" ht="17.100000000000001" customHeight="1" x14ac:dyDescent="0.25">
      <c r="C33" s="220"/>
      <c r="D33" s="254">
        <v>23</v>
      </c>
      <c r="E33" s="13" t="s">
        <v>551</v>
      </c>
      <c r="F33" s="21"/>
      <c r="G33" s="21"/>
      <c r="H33" s="21"/>
      <c r="I33" s="13"/>
      <c r="J33" s="13"/>
      <c r="K33" s="24"/>
      <c r="L33" s="22">
        <f>O33</f>
        <v>1280</v>
      </c>
      <c r="M33" s="30"/>
      <c r="O33" s="680">
        <v>1280</v>
      </c>
    </row>
    <row r="34" spans="3:15" ht="17.100000000000001" customHeight="1" x14ac:dyDescent="0.25">
      <c r="C34" s="220"/>
      <c r="D34" s="254"/>
      <c r="E34" s="13"/>
      <c r="F34" s="13" t="s">
        <v>538</v>
      </c>
      <c r="G34" s="21"/>
      <c r="H34" s="21"/>
      <c r="I34" s="13"/>
      <c r="J34" s="13"/>
      <c r="K34" s="24"/>
      <c r="L34" s="22"/>
      <c r="M34" s="30">
        <f>SUM(L33)</f>
        <v>1280</v>
      </c>
    </row>
    <row r="35" spans="3:15" ht="17.100000000000001" customHeight="1" x14ac:dyDescent="0.25">
      <c r="C35" s="220"/>
      <c r="D35" s="254"/>
      <c r="E35" s="250" t="s">
        <v>605</v>
      </c>
      <c r="F35" s="21"/>
      <c r="G35" s="21"/>
      <c r="H35" s="21"/>
      <c r="I35" s="13"/>
      <c r="J35" s="13"/>
      <c r="K35" s="24"/>
      <c r="L35" s="22"/>
      <c r="M35" s="30"/>
    </row>
    <row r="36" spans="3:15" ht="17.100000000000001" customHeight="1" x14ac:dyDescent="0.25">
      <c r="C36" s="220"/>
      <c r="D36" s="254"/>
      <c r="E36" s="13"/>
      <c r="F36" s="21"/>
      <c r="G36" s="21"/>
      <c r="H36" s="21"/>
      <c r="I36" s="13"/>
      <c r="J36" s="13"/>
      <c r="K36" s="24"/>
      <c r="L36" s="22"/>
      <c r="M36" s="30"/>
    </row>
    <row r="37" spans="3:15" ht="17.100000000000001" customHeight="1" x14ac:dyDescent="0.25">
      <c r="C37" s="220"/>
      <c r="D37" s="254">
        <v>25</v>
      </c>
      <c r="E37" s="13" t="s">
        <v>538</v>
      </c>
      <c r="F37" s="21"/>
      <c r="G37" s="21"/>
      <c r="H37" s="21"/>
      <c r="I37" s="13"/>
      <c r="J37" s="13"/>
      <c r="K37" s="24"/>
      <c r="L37" s="22">
        <f>O37</f>
        <v>13500</v>
      </c>
      <c r="M37" s="30"/>
      <c r="O37" s="680">
        <v>13500</v>
      </c>
    </row>
    <row r="38" spans="3:15" ht="17.100000000000001" customHeight="1" x14ac:dyDescent="0.25">
      <c r="C38" s="220"/>
      <c r="D38" s="254"/>
      <c r="E38" s="13"/>
      <c r="F38" s="13" t="s">
        <v>572</v>
      </c>
      <c r="G38" s="21"/>
      <c r="H38" s="21"/>
      <c r="I38" s="13"/>
      <c r="J38" s="13"/>
      <c r="K38" s="24"/>
      <c r="L38" s="22"/>
      <c r="M38" s="30">
        <f>SUM(L37)</f>
        <v>13500</v>
      </c>
    </row>
    <row r="39" spans="3:15" ht="17.100000000000001" customHeight="1" x14ac:dyDescent="0.25">
      <c r="C39" s="220"/>
      <c r="D39" s="254"/>
      <c r="E39" s="250" t="s">
        <v>631</v>
      </c>
      <c r="F39" s="21"/>
      <c r="G39" s="21"/>
      <c r="H39" s="21"/>
      <c r="I39" s="13"/>
      <c r="J39" s="13"/>
      <c r="K39" s="24"/>
      <c r="L39" s="22"/>
      <c r="M39" s="30"/>
    </row>
    <row r="40" spans="3:15" ht="17.100000000000001" customHeight="1" x14ac:dyDescent="0.25">
      <c r="C40" s="220"/>
      <c r="D40" s="254"/>
      <c r="E40" s="13"/>
      <c r="F40" s="21"/>
      <c r="G40" s="21"/>
      <c r="H40" s="21"/>
      <c r="I40" s="13"/>
      <c r="J40" s="13"/>
      <c r="K40" s="24"/>
      <c r="L40" s="22"/>
      <c r="M40" s="30"/>
    </row>
    <row r="41" spans="3:15" ht="17.100000000000001" customHeight="1" x14ac:dyDescent="0.25">
      <c r="C41" s="220"/>
      <c r="D41" s="254">
        <v>30</v>
      </c>
      <c r="E41" s="13" t="s">
        <v>287</v>
      </c>
      <c r="F41" s="21"/>
      <c r="G41" s="21"/>
      <c r="H41" s="21"/>
      <c r="I41" s="13"/>
      <c r="J41" s="13"/>
      <c r="K41" s="24"/>
      <c r="L41" s="22">
        <f>O41</f>
        <v>1975</v>
      </c>
      <c r="M41" s="30"/>
      <c r="O41" s="680">
        <v>1975</v>
      </c>
    </row>
    <row r="42" spans="3:15" ht="17.100000000000001" customHeight="1" x14ac:dyDescent="0.25">
      <c r="C42" s="220"/>
      <c r="D42" s="254"/>
      <c r="E42" s="13"/>
      <c r="F42" s="13" t="s">
        <v>538</v>
      </c>
      <c r="G42" s="21"/>
      <c r="H42" s="21"/>
      <c r="I42" s="13"/>
      <c r="J42" s="13"/>
      <c r="K42" s="24"/>
      <c r="L42" s="22"/>
      <c r="M42" s="30">
        <f>SUM(L41)</f>
        <v>1975</v>
      </c>
    </row>
    <row r="43" spans="3:15" ht="17.100000000000001" customHeight="1" x14ac:dyDescent="0.25">
      <c r="C43" s="220"/>
      <c r="D43" s="254"/>
      <c r="E43" s="250" t="s">
        <v>642</v>
      </c>
      <c r="F43" s="21"/>
      <c r="G43" s="21"/>
      <c r="H43" s="21"/>
      <c r="I43" s="13"/>
      <c r="J43" s="13"/>
      <c r="K43" s="24"/>
      <c r="L43" s="22"/>
      <c r="M43" s="30"/>
    </row>
  </sheetData>
  <customSheetViews>
    <customSheetView guid="{9794FA93-0DA1-4207-8A93-BAB6A553B531}" scale="70" showPageBreaks="1" fitToPage="1" printArea="1">
      <pageMargins left="0.7" right="1" top="0.85" bottom="0.8" header="0.5" footer="0.35"/>
      <printOptions horizontalCentered="1"/>
      <pageSetup scale="93"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0.7" right="1" top="0.85" bottom="0.8" header="0.5" footer="0.35"/>
      <printOptions horizontalCentered="1"/>
      <pageSetup scale="92"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85" showPageBreaks="1" printArea="1" showRuler="0" topLeftCell="A19">
      <selection activeCell="B2" sqref="B2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 topLeftCell="A19">
      <selection activeCell="B2" sqref="B2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scale="92"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70" fitToPage="1">
      <pageMargins left="0.7" right="1" top="0.85" bottom="0.8" header="0.5" footer="0.35"/>
      <printOptions horizontalCentered="1"/>
      <pageSetup scale="93"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70" fitToPage="1" showRuler="0">
      <pageMargins left="0.7" right="1" top="0.85" bottom="0.8" header="0.5" footer="0.35"/>
      <printOptions horizontalCentered="1"/>
      <pageSetup scale="93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">
    <mergeCell ref="C3:M3"/>
    <mergeCell ref="E4:K4"/>
    <mergeCell ref="C4:D4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63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4.7109375" style="6" customWidth="1"/>
    <col min="3" max="5" width="3.5703125" style="6" customWidth="1"/>
    <col min="6" max="6" width="4.7109375" style="6" customWidth="1"/>
    <col min="7" max="7" width="9.140625" style="6"/>
    <col min="8" max="8" width="7.85546875" style="6" customWidth="1"/>
    <col min="9" max="9" width="6.5703125" style="6" customWidth="1"/>
    <col min="10" max="11" width="3.7109375" style="6" customWidth="1"/>
    <col min="12" max="12" width="11.42578125" style="6" customWidth="1"/>
    <col min="13" max="14" width="12.7109375" style="6" customWidth="1"/>
    <col min="15" max="16" width="9.140625" style="6"/>
    <col min="17" max="17" width="0" style="677" hidden="1" customWidth="1"/>
    <col min="18" max="18" width="3.42578125" style="677" hidden="1" customWidth="1"/>
    <col min="19" max="19" width="4.7109375" style="677" hidden="1" customWidth="1"/>
    <col min="20" max="20" width="2.7109375" style="677" hidden="1" customWidth="1"/>
    <col min="21" max="21" width="0" style="677" hidden="1" customWidth="1"/>
    <col min="22" max="22" width="2.7109375" style="338" customWidth="1"/>
    <col min="23" max="25" width="9.140625" style="338"/>
    <col min="26" max="16384" width="9.140625" style="6"/>
  </cols>
  <sheetData>
    <row r="1" spans="2:24" ht="28.5" customHeight="1" x14ac:dyDescent="0.25"/>
    <row r="2" spans="2:24" ht="18" customHeight="1" x14ac:dyDescent="0.25">
      <c r="B2" s="6" t="s">
        <v>835</v>
      </c>
    </row>
    <row r="3" spans="2:24" ht="18" customHeight="1" thickBot="1" x14ac:dyDescent="0.3">
      <c r="B3" s="135" t="s">
        <v>539</v>
      </c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</row>
    <row r="4" spans="2:24" ht="21.95" customHeight="1" thickTop="1" thickBot="1" x14ac:dyDescent="0.3">
      <c r="B4" s="127"/>
      <c r="C4" s="561" t="s">
        <v>562</v>
      </c>
      <c r="D4" s="573"/>
      <c r="E4" s="562"/>
      <c r="F4" s="559" t="s">
        <v>497</v>
      </c>
      <c r="G4" s="559"/>
      <c r="H4" s="559"/>
      <c r="I4" s="559"/>
      <c r="J4" s="559"/>
      <c r="K4" s="559"/>
      <c r="L4" s="560"/>
      <c r="M4" s="31" t="s">
        <v>545</v>
      </c>
      <c r="N4" s="32" t="s">
        <v>543</v>
      </c>
      <c r="V4" s="505"/>
      <c r="W4" s="505"/>
      <c r="X4" s="505"/>
    </row>
    <row r="5" spans="2:24" ht="17.100000000000001" customHeight="1" thickTop="1" x14ac:dyDescent="0.25">
      <c r="B5" s="127"/>
      <c r="C5" s="623" t="s">
        <v>929</v>
      </c>
      <c r="D5" s="624"/>
      <c r="E5" s="269">
        <v>1</v>
      </c>
      <c r="F5" s="25" t="s">
        <v>538</v>
      </c>
      <c r="G5" s="25"/>
      <c r="H5" s="25"/>
      <c r="I5" s="25"/>
      <c r="J5" s="17"/>
      <c r="K5" s="17"/>
      <c r="L5" s="23"/>
      <c r="M5" s="18">
        <f>Q5</f>
        <v>20000</v>
      </c>
      <c r="N5" s="29"/>
      <c r="Q5" s="680">
        <v>20000</v>
      </c>
      <c r="R5" s="693" t="s">
        <v>163</v>
      </c>
      <c r="S5" s="682" t="s">
        <v>162</v>
      </c>
      <c r="V5" s="505"/>
      <c r="W5" s="505"/>
      <c r="X5" s="505"/>
    </row>
    <row r="6" spans="2:24" ht="17.100000000000001" customHeight="1" x14ac:dyDescent="0.25">
      <c r="B6" s="127"/>
      <c r="C6" s="220"/>
      <c r="D6" s="26"/>
      <c r="E6" s="270"/>
      <c r="F6" s="13"/>
      <c r="G6" s="13" t="s">
        <v>554</v>
      </c>
      <c r="H6" s="26"/>
      <c r="I6" s="26"/>
      <c r="J6" s="13"/>
      <c r="K6" s="13"/>
      <c r="L6" s="24"/>
      <c r="M6" s="22"/>
      <c r="N6" s="30">
        <f>SUM(M5)</f>
        <v>20000</v>
      </c>
      <c r="R6" s="682"/>
      <c r="V6" s="505"/>
      <c r="W6" s="505"/>
      <c r="X6" s="505"/>
    </row>
    <row r="7" spans="2:24" ht="17.100000000000001" customHeight="1" x14ac:dyDescent="0.25">
      <c r="B7" s="127"/>
      <c r="C7" s="220"/>
      <c r="D7" s="26"/>
      <c r="E7" s="270"/>
      <c r="F7" s="174" t="s">
        <v>658</v>
      </c>
      <c r="G7" s="26"/>
      <c r="H7" s="26"/>
      <c r="I7" s="26"/>
      <c r="J7" s="13"/>
      <c r="K7" s="13"/>
      <c r="L7" s="24"/>
      <c r="M7" s="22"/>
      <c r="N7" s="30"/>
      <c r="V7" s="505"/>
      <c r="W7" s="505"/>
      <c r="X7" s="505"/>
    </row>
    <row r="8" spans="2:24" ht="17.100000000000001" customHeight="1" x14ac:dyDescent="0.25">
      <c r="B8" s="127"/>
      <c r="C8" s="220"/>
      <c r="D8" s="26"/>
      <c r="E8" s="270"/>
      <c r="F8" s="26"/>
      <c r="G8" s="26"/>
      <c r="H8" s="26"/>
      <c r="I8" s="26"/>
      <c r="J8" s="13"/>
      <c r="K8" s="13"/>
      <c r="L8" s="24"/>
      <c r="M8" s="22"/>
      <c r="N8" s="58"/>
      <c r="V8" s="505"/>
      <c r="W8" s="505"/>
      <c r="X8" s="505"/>
    </row>
    <row r="9" spans="2:24" ht="15" customHeight="1" x14ac:dyDescent="0.25">
      <c r="B9" s="127"/>
      <c r="C9" s="222"/>
      <c r="D9" s="222"/>
      <c r="E9" s="271" t="s">
        <v>646</v>
      </c>
      <c r="F9" s="94" t="s">
        <v>568</v>
      </c>
      <c r="G9" s="94"/>
      <c r="H9" s="94"/>
      <c r="I9" s="94"/>
      <c r="J9" s="12"/>
      <c r="K9" s="12"/>
      <c r="L9" s="56"/>
      <c r="M9" s="57">
        <f>Q9</f>
        <v>1880</v>
      </c>
      <c r="N9" s="30"/>
      <c r="Q9" s="680">
        <v>1880</v>
      </c>
      <c r="U9" s="697"/>
      <c r="V9" s="515"/>
      <c r="W9" s="505"/>
      <c r="X9" s="505"/>
    </row>
    <row r="10" spans="2:24" ht="15" customHeight="1" x14ac:dyDescent="0.25">
      <c r="C10" s="220"/>
      <c r="D10" s="26"/>
      <c r="E10" s="270"/>
      <c r="F10" s="13"/>
      <c r="G10" s="13" t="s">
        <v>538</v>
      </c>
      <c r="H10" s="26"/>
      <c r="I10" s="26"/>
      <c r="J10" s="13"/>
      <c r="K10" s="13"/>
      <c r="L10" s="24"/>
      <c r="M10" s="22"/>
      <c r="N10" s="30">
        <f>SUM(M9)</f>
        <v>1880</v>
      </c>
      <c r="V10" s="505"/>
      <c r="X10" s="505"/>
    </row>
    <row r="11" spans="2:24" ht="15" customHeight="1" x14ac:dyDescent="0.25">
      <c r="C11" s="220"/>
      <c r="D11" s="26"/>
      <c r="E11" s="270"/>
      <c r="F11" s="174" t="s">
        <v>615</v>
      </c>
      <c r="G11" s="26"/>
      <c r="H11" s="26"/>
      <c r="I11" s="26"/>
      <c r="J11" s="13"/>
      <c r="K11" s="13"/>
      <c r="L11" s="24"/>
      <c r="M11" s="22"/>
      <c r="N11" s="30"/>
      <c r="V11" s="505"/>
      <c r="X11" s="505"/>
    </row>
    <row r="12" spans="2:24" ht="15" customHeight="1" x14ac:dyDescent="0.25">
      <c r="C12" s="220"/>
      <c r="D12" s="26"/>
      <c r="E12" s="270"/>
      <c r="F12" s="26"/>
      <c r="G12" s="26"/>
      <c r="H12" s="26"/>
      <c r="I12" s="26"/>
      <c r="J12" s="13"/>
      <c r="K12" s="13"/>
      <c r="L12" s="24"/>
      <c r="M12" s="22"/>
      <c r="N12" s="30"/>
      <c r="V12" s="505"/>
      <c r="X12" s="505"/>
    </row>
    <row r="13" spans="2:24" ht="15" customHeight="1" x14ac:dyDescent="0.25">
      <c r="C13" s="220"/>
      <c r="D13" s="26"/>
      <c r="E13" s="270">
        <v>5</v>
      </c>
      <c r="F13" s="26" t="s">
        <v>82</v>
      </c>
      <c r="G13" s="26"/>
      <c r="H13" s="26"/>
      <c r="I13" s="26"/>
      <c r="J13" s="13"/>
      <c r="K13" s="13"/>
      <c r="L13" s="24"/>
      <c r="M13" s="22">
        <f>U13</f>
        <v>2400</v>
      </c>
      <c r="N13" s="30"/>
      <c r="Q13" s="680">
        <v>800</v>
      </c>
      <c r="R13" s="692" t="s">
        <v>118</v>
      </c>
      <c r="S13" s="680">
        <v>3</v>
      </c>
      <c r="T13" s="692" t="s">
        <v>119</v>
      </c>
      <c r="U13" s="692">
        <f>SUM(Q13*S13)</f>
        <v>2400</v>
      </c>
      <c r="V13" s="505"/>
      <c r="X13" s="505"/>
    </row>
    <row r="14" spans="2:24" ht="15" customHeight="1" x14ac:dyDescent="0.25">
      <c r="C14" s="220"/>
      <c r="D14" s="26"/>
      <c r="E14" s="270"/>
      <c r="F14" s="13"/>
      <c r="G14" s="13" t="s">
        <v>538</v>
      </c>
      <c r="H14" s="26"/>
      <c r="I14" s="26"/>
      <c r="J14" s="13"/>
      <c r="K14" s="13"/>
      <c r="L14" s="24"/>
      <c r="M14" s="22"/>
      <c r="N14" s="30">
        <f>SUM(M13)</f>
        <v>2400</v>
      </c>
      <c r="V14" s="505"/>
      <c r="X14" s="505"/>
    </row>
    <row r="15" spans="2:24" ht="15" customHeight="1" x14ac:dyDescent="0.25">
      <c r="C15" s="220"/>
      <c r="D15" s="26"/>
      <c r="E15" s="270"/>
      <c r="F15" s="250" t="s">
        <v>647</v>
      </c>
      <c r="G15" s="26"/>
      <c r="H15" s="26"/>
      <c r="I15" s="26"/>
      <c r="J15" s="13"/>
      <c r="K15" s="13"/>
      <c r="L15" s="24"/>
      <c r="M15" s="22"/>
      <c r="N15" s="30"/>
      <c r="V15" s="505"/>
      <c r="X15" s="505"/>
    </row>
    <row r="16" spans="2:24" ht="15" customHeight="1" x14ac:dyDescent="0.25">
      <c r="C16" s="220"/>
      <c r="D16" s="26"/>
      <c r="E16" s="270"/>
      <c r="F16" s="13"/>
      <c r="G16" s="26"/>
      <c r="H16" s="26"/>
      <c r="I16" s="26"/>
      <c r="J16" s="13"/>
      <c r="K16" s="13"/>
      <c r="L16" s="24"/>
      <c r="M16" s="22"/>
      <c r="N16" s="58"/>
      <c r="V16" s="505"/>
      <c r="X16" s="505"/>
    </row>
    <row r="17" spans="3:24" ht="15" customHeight="1" x14ac:dyDescent="0.25">
      <c r="C17" s="221"/>
      <c r="D17" s="146"/>
      <c r="E17" s="271">
        <v>8</v>
      </c>
      <c r="F17" s="55" t="s">
        <v>574</v>
      </c>
      <c r="G17" s="55"/>
      <c r="H17" s="55"/>
      <c r="I17" s="55"/>
      <c r="J17" s="12"/>
      <c r="K17" s="12"/>
      <c r="L17" s="56"/>
      <c r="M17" s="57">
        <f>Q17</f>
        <v>1290</v>
      </c>
      <c r="N17" s="30"/>
      <c r="Q17" s="680">
        <v>1290</v>
      </c>
      <c r="V17" s="505"/>
      <c r="X17" s="505"/>
    </row>
    <row r="18" spans="3:24" ht="15" customHeight="1" x14ac:dyDescent="0.25">
      <c r="C18" s="201"/>
      <c r="D18" s="268"/>
      <c r="E18" s="272"/>
      <c r="F18" s="13"/>
      <c r="G18" s="13" t="s">
        <v>551</v>
      </c>
      <c r="H18" s="21"/>
      <c r="I18" s="21"/>
      <c r="J18" s="13"/>
      <c r="K18" s="13"/>
      <c r="L18" s="24"/>
      <c r="M18" s="22"/>
      <c r="N18" s="30">
        <f>SUM(M17)</f>
        <v>1290</v>
      </c>
      <c r="V18" s="505"/>
      <c r="W18" s="505"/>
      <c r="X18" s="505"/>
    </row>
    <row r="19" spans="3:24" ht="15" customHeight="1" x14ac:dyDescent="0.25">
      <c r="C19" s="201"/>
      <c r="D19" s="268"/>
      <c r="E19" s="272"/>
      <c r="F19" s="250" t="s">
        <v>648</v>
      </c>
      <c r="G19" s="13"/>
      <c r="H19" s="21"/>
      <c r="I19" s="21"/>
      <c r="J19" s="13"/>
      <c r="K19" s="13"/>
      <c r="L19" s="24"/>
      <c r="M19" s="22"/>
      <c r="N19" s="30"/>
    </row>
    <row r="20" spans="3:24" ht="15" customHeight="1" x14ac:dyDescent="0.25">
      <c r="C20" s="201"/>
      <c r="D20" s="268"/>
      <c r="E20" s="272"/>
      <c r="F20" s="13"/>
      <c r="G20" s="13"/>
      <c r="H20" s="21"/>
      <c r="I20" s="21"/>
      <c r="J20" s="13"/>
      <c r="K20" s="13"/>
      <c r="L20" s="24"/>
      <c r="M20" s="22"/>
      <c r="N20" s="30"/>
    </row>
    <row r="21" spans="3:24" ht="15" customHeight="1" x14ac:dyDescent="0.25">
      <c r="C21" s="201"/>
      <c r="D21" s="268"/>
      <c r="E21" s="272">
        <v>13</v>
      </c>
      <c r="F21" s="13" t="s">
        <v>548</v>
      </c>
      <c r="G21" s="13"/>
      <c r="H21" s="21"/>
      <c r="I21" s="21"/>
      <c r="J21" s="13"/>
      <c r="K21" s="13"/>
      <c r="L21" s="24"/>
      <c r="M21" s="22">
        <f>Q21</f>
        <v>2100</v>
      </c>
      <c r="N21" s="30"/>
      <c r="Q21" s="680">
        <v>2100</v>
      </c>
    </row>
    <row r="22" spans="3:24" ht="15" customHeight="1" x14ac:dyDescent="0.25">
      <c r="C22" s="201"/>
      <c r="D22" s="268"/>
      <c r="E22" s="272"/>
      <c r="F22" s="13"/>
      <c r="G22" s="13" t="s">
        <v>572</v>
      </c>
      <c r="H22" s="21"/>
      <c r="I22" s="21"/>
      <c r="J22" s="13"/>
      <c r="K22" s="13"/>
      <c r="L22" s="24"/>
      <c r="M22" s="22"/>
      <c r="N22" s="30">
        <f>SUM(M21)</f>
        <v>2100</v>
      </c>
    </row>
    <row r="23" spans="3:24" ht="15" customHeight="1" x14ac:dyDescent="0.25">
      <c r="C23" s="201"/>
      <c r="D23" s="268"/>
      <c r="E23" s="272"/>
      <c r="F23" s="250" t="s">
        <v>650</v>
      </c>
      <c r="G23" s="13"/>
      <c r="H23" s="21"/>
      <c r="I23" s="21"/>
      <c r="J23" s="13"/>
      <c r="K23" s="13"/>
      <c r="L23" s="24"/>
      <c r="M23" s="22"/>
      <c r="N23" s="30"/>
    </row>
    <row r="24" spans="3:24" ht="15" customHeight="1" x14ac:dyDescent="0.25">
      <c r="C24" s="201"/>
      <c r="D24" s="268"/>
      <c r="E24" s="272"/>
      <c r="F24" s="13"/>
      <c r="G24" s="13"/>
      <c r="H24" s="21"/>
      <c r="I24" s="21"/>
      <c r="J24" s="13"/>
      <c r="K24" s="13"/>
      <c r="L24" s="24"/>
      <c r="M24" s="22"/>
      <c r="N24" s="30"/>
    </row>
    <row r="25" spans="3:24" ht="15" customHeight="1" x14ac:dyDescent="0.25">
      <c r="C25" s="201"/>
      <c r="D25" s="268"/>
      <c r="E25" s="272">
        <v>18</v>
      </c>
      <c r="F25" s="13" t="s">
        <v>538</v>
      </c>
      <c r="G25" s="13"/>
      <c r="H25" s="21"/>
      <c r="I25" s="21"/>
      <c r="J25" s="13"/>
      <c r="K25" s="13"/>
      <c r="L25" s="24"/>
      <c r="M25" s="22">
        <f>Q25</f>
        <v>8250</v>
      </c>
      <c r="N25" s="30"/>
      <c r="Q25" s="680">
        <v>8250</v>
      </c>
    </row>
    <row r="26" spans="3:24" ht="15" customHeight="1" x14ac:dyDescent="0.25">
      <c r="C26" s="201"/>
      <c r="D26" s="268"/>
      <c r="E26" s="272"/>
      <c r="F26" s="13"/>
      <c r="G26" s="13" t="s">
        <v>572</v>
      </c>
      <c r="H26" s="21"/>
      <c r="I26" s="21"/>
      <c r="J26" s="13"/>
      <c r="K26" s="13"/>
      <c r="L26" s="24"/>
      <c r="M26" s="22"/>
      <c r="N26" s="30">
        <f>SUM(M25)</f>
        <v>8250</v>
      </c>
    </row>
    <row r="27" spans="3:24" ht="15" customHeight="1" x14ac:dyDescent="0.25">
      <c r="C27" s="201"/>
      <c r="D27" s="268"/>
      <c r="E27" s="272"/>
      <c r="F27" s="250" t="s">
        <v>649</v>
      </c>
      <c r="G27" s="13"/>
      <c r="H27" s="21"/>
      <c r="I27" s="21"/>
      <c r="J27" s="13"/>
      <c r="K27" s="13"/>
      <c r="L27" s="24"/>
      <c r="M27" s="22"/>
      <c r="N27" s="30"/>
    </row>
    <row r="28" spans="3:24" ht="15" customHeight="1" x14ac:dyDescent="0.25">
      <c r="C28" s="201"/>
      <c r="D28" s="268"/>
      <c r="E28" s="272"/>
      <c r="F28" s="13"/>
      <c r="G28" s="13"/>
      <c r="H28" s="21"/>
      <c r="I28" s="21"/>
      <c r="J28" s="13"/>
      <c r="K28" s="13"/>
      <c r="L28" s="24"/>
      <c r="M28" s="22"/>
      <c r="N28" s="30"/>
    </row>
    <row r="29" spans="3:24" ht="15" customHeight="1" x14ac:dyDescent="0.25">
      <c r="C29" s="201"/>
      <c r="D29" s="268"/>
      <c r="E29" s="272">
        <v>25</v>
      </c>
      <c r="F29" s="13" t="s">
        <v>538</v>
      </c>
      <c r="G29" s="13"/>
      <c r="H29" s="21"/>
      <c r="I29" s="21"/>
      <c r="J29" s="13"/>
      <c r="K29" s="13"/>
      <c r="L29" s="24"/>
      <c r="M29" s="22">
        <f>Q29</f>
        <v>835</v>
      </c>
      <c r="N29" s="30"/>
      <c r="Q29" s="680">
        <v>835</v>
      </c>
    </row>
    <row r="30" spans="3:24" ht="15" customHeight="1" x14ac:dyDescent="0.25">
      <c r="C30" s="201"/>
      <c r="D30" s="268"/>
      <c r="E30" s="272"/>
      <c r="F30" s="13"/>
      <c r="G30" s="13" t="s">
        <v>548</v>
      </c>
      <c r="H30" s="21"/>
      <c r="I30" s="21"/>
      <c r="J30" s="13"/>
      <c r="K30" s="13"/>
      <c r="L30" s="24"/>
      <c r="M30" s="22"/>
      <c r="N30" s="30">
        <f>SUM(M29)</f>
        <v>835</v>
      </c>
    </row>
    <row r="31" spans="3:24" ht="15" customHeight="1" x14ac:dyDescent="0.25">
      <c r="C31" s="201"/>
      <c r="D31" s="268"/>
      <c r="E31" s="272"/>
      <c r="F31" s="250" t="s">
        <v>1025</v>
      </c>
      <c r="G31" s="13"/>
      <c r="H31" s="21"/>
      <c r="I31" s="21"/>
      <c r="J31" s="13"/>
      <c r="K31" s="13"/>
      <c r="L31" s="24"/>
      <c r="M31" s="22"/>
      <c r="N31" s="30"/>
    </row>
    <row r="32" spans="3:24" ht="15" customHeight="1" x14ac:dyDescent="0.25">
      <c r="C32" s="201"/>
      <c r="D32" s="268"/>
      <c r="E32" s="272"/>
      <c r="F32" s="13"/>
      <c r="G32" s="13"/>
      <c r="H32" s="21"/>
      <c r="I32" s="21"/>
      <c r="J32" s="13"/>
      <c r="K32" s="13"/>
      <c r="L32" s="24"/>
      <c r="M32" s="22"/>
      <c r="N32" s="30"/>
    </row>
    <row r="33" spans="3:17" ht="15" customHeight="1" x14ac:dyDescent="0.25">
      <c r="C33" s="201"/>
      <c r="D33" s="268"/>
      <c r="E33" s="272">
        <v>30</v>
      </c>
      <c r="F33" s="273" t="s">
        <v>69</v>
      </c>
      <c r="G33" s="13"/>
      <c r="H33" s="21"/>
      <c r="I33" s="21"/>
      <c r="J33" s="13"/>
      <c r="K33" s="13"/>
      <c r="L33" s="24"/>
      <c r="M33" s="22">
        <f>Q33</f>
        <v>3970</v>
      </c>
      <c r="N33" s="30"/>
      <c r="Q33" s="680">
        <v>3970</v>
      </c>
    </row>
    <row r="34" spans="3:17" ht="15" customHeight="1" x14ac:dyDescent="0.25">
      <c r="C34" s="201"/>
      <c r="D34" s="268"/>
      <c r="E34" s="272"/>
      <c r="F34" s="13"/>
      <c r="G34" s="13" t="s">
        <v>538</v>
      </c>
      <c r="H34" s="21"/>
      <c r="I34" s="21"/>
      <c r="J34" s="13"/>
      <c r="K34" s="13"/>
      <c r="L34" s="24"/>
      <c r="M34" s="22"/>
      <c r="N34" s="30">
        <f>SUM(M33)</f>
        <v>3970</v>
      </c>
    </row>
    <row r="35" spans="3:17" ht="15" customHeight="1" x14ac:dyDescent="0.25">
      <c r="C35" s="201"/>
      <c r="D35" s="268"/>
      <c r="E35" s="272"/>
      <c r="F35" s="250" t="s">
        <v>657</v>
      </c>
      <c r="G35" s="13"/>
      <c r="H35" s="21"/>
      <c r="I35" s="21"/>
      <c r="J35" s="13"/>
      <c r="K35" s="13"/>
      <c r="L35" s="24"/>
      <c r="M35" s="22"/>
      <c r="N35" s="30"/>
    </row>
    <row r="36" spans="3:17" ht="15" customHeight="1" x14ac:dyDescent="0.25"/>
    <row r="37" spans="3:17" ht="15" customHeight="1" x14ac:dyDescent="0.25"/>
    <row r="38" spans="3:17" ht="15" customHeight="1" x14ac:dyDescent="0.25"/>
    <row r="39" spans="3:17" ht="15" customHeight="1" x14ac:dyDescent="0.25"/>
    <row r="40" spans="3:17" ht="15" customHeight="1" x14ac:dyDescent="0.25"/>
    <row r="41" spans="3:17" ht="15" customHeight="1" x14ac:dyDescent="0.25"/>
    <row r="42" spans="3:17" ht="15" customHeight="1" x14ac:dyDescent="0.25"/>
    <row r="43" spans="3:17" ht="15" customHeight="1" x14ac:dyDescent="0.25"/>
    <row r="44" spans="3:17" ht="15" customHeight="1" x14ac:dyDescent="0.25"/>
    <row r="45" spans="3:17" ht="15" customHeight="1" x14ac:dyDescent="0.25"/>
    <row r="46" spans="3:17" ht="15" customHeight="1" x14ac:dyDescent="0.25"/>
    <row r="47" spans="3:17" ht="15" customHeight="1" x14ac:dyDescent="0.25"/>
    <row r="48" spans="3:17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</sheetData>
  <customSheetViews>
    <customSheetView guid="{9794FA93-0DA1-4207-8A93-BAB6A553B531}" scale="70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1" right="0.7" top="0.85" bottom="0.8" header="0.5" footer="0.35"/>
      <printOptions horizontalCentered="1"/>
      <pageSetup orientation="portrait" useFirstPageNumber="1" horizontalDpi="1200" verticalDpi="1200" r:id="rId2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>
      <selection activeCell="P31" sqref="P31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>
      <selection activeCell="P31" sqref="P31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70" fitToPage="1">
      <pageMargins left="1" right="0.7" top="0.85" bottom="0.8" header="0.5" footer="0.35"/>
      <printOptions horizontalCentered="1"/>
      <pageSetup orientation="portrait" useFirstPageNumber="1" horizontalDpi="1200" verticalDpi="1200" r:id="rId6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70" fitToPage="1" showRuler="0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">
    <mergeCell ref="F4:L4"/>
    <mergeCell ref="C4:E4"/>
    <mergeCell ref="C3:N3"/>
    <mergeCell ref="C5:D5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43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2" width="3" style="6" customWidth="1"/>
    <col min="3" max="3" width="6.140625" style="6" customWidth="1"/>
    <col min="4" max="4" width="3.5703125" style="6" customWidth="1"/>
    <col min="5" max="5" width="10.5703125" style="6" customWidth="1"/>
    <col min="6" max="6" width="0.85546875" style="6" customWidth="1"/>
    <col min="7" max="7" width="7.140625" style="6" customWidth="1"/>
    <col min="8" max="8" width="6.7109375" style="6" customWidth="1"/>
    <col min="9" max="9" width="3.85546875" style="6" customWidth="1"/>
    <col min="10" max="10" width="2.42578125" style="6" customWidth="1"/>
    <col min="11" max="11" width="6.140625" style="6" customWidth="1"/>
    <col min="12" max="12" width="3.5703125" style="6" customWidth="1"/>
    <col min="13" max="13" width="11.85546875" style="6" customWidth="1"/>
    <col min="14" max="14" width="0.85546875" style="6" customWidth="1"/>
    <col min="15" max="15" width="3.5703125" style="6" customWidth="1"/>
    <col min="16" max="16" width="3.7109375" style="6" customWidth="1"/>
    <col min="17" max="17" width="7.7109375" style="6" customWidth="1"/>
    <col min="18" max="18" width="3.42578125" style="6" customWidth="1"/>
    <col min="19" max="19" width="17" style="6" customWidth="1"/>
    <col min="20" max="20" width="19.5703125" style="677" hidden="1" customWidth="1"/>
    <col min="21" max="21" width="2.7109375" style="677" hidden="1" customWidth="1"/>
    <col min="22" max="22" width="10.7109375" style="677" hidden="1" customWidth="1"/>
    <col min="23" max="23" width="2.7109375" style="677" hidden="1" customWidth="1"/>
    <col min="24" max="24" width="0" style="677" hidden="1" customWidth="1"/>
    <col min="25" max="25" width="2.7109375" style="338" customWidth="1"/>
    <col min="26" max="26" width="9.140625" style="338"/>
    <col min="27" max="28" width="9.140625" style="6"/>
    <col min="29" max="29" width="1.85546875" style="6" customWidth="1"/>
    <col min="30" max="31" width="9.140625" style="6" hidden="1" customWidth="1"/>
    <col min="32" max="32" width="10.5703125" style="6" bestFit="1" customWidth="1"/>
    <col min="33" max="16384" width="9.140625" style="6"/>
  </cols>
  <sheetData>
    <row r="1" spans="2:20" ht="28.5" customHeight="1" x14ac:dyDescent="0.25"/>
    <row r="2" spans="2:20" ht="18" customHeight="1" x14ac:dyDescent="0.25">
      <c r="B2" s="6" t="s">
        <v>856</v>
      </c>
    </row>
    <row r="3" spans="2:20" ht="18" customHeight="1" x14ac:dyDescent="0.25">
      <c r="B3" s="7" t="s">
        <v>540</v>
      </c>
      <c r="C3" s="629" t="s">
        <v>538</v>
      </c>
      <c r="D3" s="629"/>
      <c r="E3" s="629"/>
      <c r="F3" s="629"/>
      <c r="G3" s="629"/>
      <c r="H3" s="629"/>
      <c r="I3" s="629"/>
      <c r="J3" s="376"/>
      <c r="K3" s="629" t="s">
        <v>548</v>
      </c>
      <c r="L3" s="629"/>
      <c r="M3" s="629"/>
      <c r="N3" s="629"/>
      <c r="O3" s="629"/>
      <c r="P3" s="629"/>
      <c r="Q3" s="629"/>
      <c r="R3" s="629"/>
    </row>
    <row r="4" spans="2:20" ht="18" customHeight="1" x14ac:dyDescent="0.25">
      <c r="C4" s="367" t="s">
        <v>746</v>
      </c>
      <c r="D4" s="368">
        <v>1</v>
      </c>
      <c r="E4" s="369">
        <f>'2-43'!M5</f>
        <v>20000</v>
      </c>
      <c r="F4" s="370"/>
      <c r="G4" s="479">
        <f>'2-43'!N10</f>
        <v>1880</v>
      </c>
      <c r="H4" s="478" t="s">
        <v>222</v>
      </c>
      <c r="I4" s="371">
        <v>2</v>
      </c>
      <c r="J4" s="371"/>
      <c r="K4" s="367" t="s">
        <v>929</v>
      </c>
      <c r="L4" s="368">
        <v>13</v>
      </c>
      <c r="M4" s="369">
        <f>'2-43'!M21</f>
        <v>2100</v>
      </c>
      <c r="N4" s="372"/>
      <c r="O4" s="627">
        <f>'2-43'!N30</f>
        <v>835</v>
      </c>
      <c r="P4" s="627"/>
      <c r="Q4" s="478" t="s">
        <v>222</v>
      </c>
      <c r="R4" s="381">
        <v>25</v>
      </c>
      <c r="S4" s="371"/>
      <c r="T4" s="682" t="s">
        <v>148</v>
      </c>
    </row>
    <row r="5" spans="2:20" ht="15" customHeight="1" x14ac:dyDescent="0.25">
      <c r="C5" s="445" t="s">
        <v>504</v>
      </c>
      <c r="D5" s="369">
        <v>18</v>
      </c>
      <c r="E5" s="369">
        <f>'2-43'!M25</f>
        <v>8250</v>
      </c>
      <c r="F5" s="373"/>
      <c r="G5" s="479">
        <f>'2-43'!N14</f>
        <v>2400</v>
      </c>
      <c r="H5" s="376" t="s">
        <v>504</v>
      </c>
      <c r="I5" s="371">
        <v>5</v>
      </c>
      <c r="J5" s="371"/>
      <c r="K5" s="371"/>
      <c r="L5" s="371"/>
      <c r="M5" s="369"/>
      <c r="N5" s="374"/>
      <c r="O5" s="376"/>
      <c r="P5" s="376"/>
      <c r="Q5" s="376"/>
    </row>
    <row r="6" spans="2:20" ht="15" customHeight="1" x14ac:dyDescent="0.25">
      <c r="C6" s="446" t="s">
        <v>504</v>
      </c>
      <c r="D6" s="377">
        <v>25</v>
      </c>
      <c r="E6" s="377">
        <f>'2-43'!M29</f>
        <v>835</v>
      </c>
      <c r="F6" s="378"/>
      <c r="G6" s="454">
        <f>'2-43'!N34</f>
        <v>3970</v>
      </c>
      <c r="H6" s="379" t="s">
        <v>504</v>
      </c>
      <c r="I6" s="377">
        <v>30</v>
      </c>
      <c r="J6" s="371"/>
      <c r="K6" s="377"/>
      <c r="L6" s="377"/>
      <c r="M6" s="377"/>
      <c r="N6" s="378"/>
      <c r="O6" s="379"/>
      <c r="P6" s="379"/>
      <c r="Q6" s="379"/>
    </row>
    <row r="7" spans="2:20" ht="18" customHeight="1" x14ac:dyDescent="0.25">
      <c r="C7" s="369" t="s">
        <v>1013</v>
      </c>
      <c r="D7" s="369"/>
      <c r="E7" s="369">
        <f>SUM(E4:E6)-SUM(G4:G6)</f>
        <v>20835</v>
      </c>
      <c r="F7" s="373"/>
      <c r="G7" s="371"/>
      <c r="H7" s="371"/>
      <c r="I7" s="371"/>
      <c r="J7" s="371"/>
      <c r="K7" s="369" t="s">
        <v>1013</v>
      </c>
      <c r="L7" s="371"/>
      <c r="M7" s="369">
        <f>SUM(M4:M6)-SUM(O4:O6)</f>
        <v>1265</v>
      </c>
      <c r="N7" s="374"/>
      <c r="O7" s="371"/>
      <c r="P7" s="371"/>
      <c r="Q7" s="376"/>
      <c r="R7" s="472"/>
    </row>
    <row r="8" spans="2:20" ht="9.9499999999999993" customHeight="1" x14ac:dyDescent="0.25">
      <c r="C8" s="27"/>
      <c r="D8" s="27"/>
      <c r="E8" s="27"/>
      <c r="F8" s="27"/>
      <c r="G8" s="35"/>
      <c r="H8" s="35"/>
      <c r="I8" s="35"/>
      <c r="J8" s="35"/>
      <c r="K8" s="35"/>
      <c r="L8" s="35"/>
      <c r="M8" s="27"/>
      <c r="N8" s="27"/>
      <c r="O8" s="35"/>
      <c r="P8" s="35"/>
    </row>
    <row r="9" spans="2:20" ht="18" customHeight="1" x14ac:dyDescent="0.25">
      <c r="C9" s="626" t="s">
        <v>568</v>
      </c>
      <c r="D9" s="626"/>
      <c r="E9" s="626"/>
      <c r="F9" s="626"/>
      <c r="G9" s="626"/>
      <c r="H9" s="626"/>
      <c r="I9" s="626"/>
      <c r="J9" s="371"/>
      <c r="K9" s="626" t="s">
        <v>82</v>
      </c>
      <c r="L9" s="626"/>
      <c r="M9" s="626"/>
      <c r="N9" s="626"/>
      <c r="O9" s="626"/>
      <c r="P9" s="626"/>
      <c r="Q9" s="626"/>
      <c r="R9" s="626"/>
    </row>
    <row r="10" spans="2:20" ht="18" customHeight="1" x14ac:dyDescent="0.25">
      <c r="C10" s="367" t="s">
        <v>929</v>
      </c>
      <c r="D10" s="371">
        <v>2</v>
      </c>
      <c r="E10" s="369">
        <f>'2-43'!M9</f>
        <v>1880</v>
      </c>
      <c r="F10" s="370"/>
      <c r="G10" s="371"/>
      <c r="H10" s="371"/>
      <c r="I10" s="371"/>
      <c r="J10" s="371"/>
      <c r="K10" s="367" t="s">
        <v>929</v>
      </c>
      <c r="L10" s="368">
        <v>5</v>
      </c>
      <c r="M10" s="369">
        <f>'2-43'!M13</f>
        <v>2400</v>
      </c>
      <c r="N10" s="372"/>
      <c r="O10" s="369"/>
      <c r="P10" s="369"/>
      <c r="Q10" s="376"/>
      <c r="R10" s="472"/>
    </row>
    <row r="11" spans="2:20" ht="15" customHeight="1" x14ac:dyDescent="0.25">
      <c r="C11" s="377"/>
      <c r="D11" s="377"/>
      <c r="E11" s="377"/>
      <c r="F11" s="380"/>
      <c r="G11" s="377"/>
      <c r="H11" s="377"/>
      <c r="I11" s="377"/>
      <c r="J11" s="371"/>
      <c r="K11" s="377"/>
      <c r="L11" s="377"/>
      <c r="M11" s="377"/>
      <c r="N11" s="378"/>
      <c r="O11" s="377"/>
      <c r="P11" s="377"/>
      <c r="Q11" s="379"/>
    </row>
    <row r="12" spans="2:20" ht="18" customHeight="1" x14ac:dyDescent="0.25">
      <c r="C12" s="369" t="s">
        <v>1013</v>
      </c>
      <c r="D12" s="369"/>
      <c r="E12" s="369">
        <f>SUM(E10:E11)-SUM(I10:I11)</f>
        <v>1880</v>
      </c>
      <c r="F12" s="373"/>
      <c r="G12" s="369"/>
      <c r="H12" s="369"/>
      <c r="I12" s="369"/>
      <c r="J12" s="371"/>
      <c r="K12" s="369" t="s">
        <v>1013</v>
      </c>
      <c r="L12" s="369"/>
      <c r="M12" s="369">
        <f>SUM(M9:M10)-SUM(O9:O10)</f>
        <v>2400</v>
      </c>
      <c r="N12" s="374"/>
      <c r="O12" s="369"/>
      <c r="P12" s="369"/>
      <c r="Q12" s="376"/>
      <c r="R12" s="472"/>
    </row>
    <row r="13" spans="2:20" ht="9.9499999999999993" customHeight="1" x14ac:dyDescent="0.25">
      <c r="C13" s="371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6"/>
    </row>
    <row r="14" spans="2:20" ht="18" customHeight="1" x14ac:dyDescent="0.25">
      <c r="C14" s="626" t="s">
        <v>551</v>
      </c>
      <c r="D14" s="626"/>
      <c r="E14" s="626"/>
      <c r="F14" s="626"/>
      <c r="G14" s="626"/>
      <c r="H14" s="626"/>
      <c r="I14" s="626"/>
      <c r="J14" s="371"/>
      <c r="K14" s="626" t="s">
        <v>554</v>
      </c>
      <c r="L14" s="626"/>
      <c r="M14" s="626"/>
      <c r="N14" s="626"/>
      <c r="O14" s="626"/>
      <c r="P14" s="626"/>
      <c r="Q14" s="626"/>
      <c r="R14" s="626"/>
    </row>
    <row r="15" spans="2:20" ht="18" customHeight="1" x14ac:dyDescent="0.25">
      <c r="C15" s="369"/>
      <c r="D15" s="369"/>
      <c r="E15" s="369"/>
      <c r="F15" s="370"/>
      <c r="G15" s="479">
        <f>'2-43'!N18</f>
        <v>1290</v>
      </c>
      <c r="H15" s="478" t="s">
        <v>222</v>
      </c>
      <c r="I15" s="479">
        <v>8</v>
      </c>
      <c r="J15" s="371"/>
      <c r="K15" s="369"/>
      <c r="L15" s="369"/>
      <c r="M15" s="369"/>
      <c r="N15" s="370"/>
      <c r="O15" s="627">
        <f>'2-43'!N6</f>
        <v>20000</v>
      </c>
      <c r="P15" s="627"/>
      <c r="Q15" s="478" t="s">
        <v>222</v>
      </c>
      <c r="R15" s="480">
        <v>1</v>
      </c>
    </row>
    <row r="16" spans="2:20" ht="15" customHeight="1" x14ac:dyDescent="0.25">
      <c r="C16" s="377"/>
      <c r="D16" s="377"/>
      <c r="E16" s="377"/>
      <c r="F16" s="380"/>
      <c r="G16" s="454"/>
      <c r="H16" s="377"/>
      <c r="J16" s="371"/>
      <c r="K16" s="377"/>
      <c r="L16" s="377"/>
      <c r="M16" s="379"/>
      <c r="N16" s="380"/>
      <c r="O16" s="454"/>
      <c r="P16" s="187"/>
      <c r="Q16" s="379"/>
      <c r="R16" s="377"/>
    </row>
    <row r="17" spans="2:33" ht="18" customHeight="1" x14ac:dyDescent="0.25">
      <c r="C17" s="375"/>
      <c r="D17" s="375"/>
      <c r="E17" s="375"/>
      <c r="F17" s="373"/>
      <c r="G17" s="368">
        <f>SUM(G15:G16)-SUM(E15:E16)</f>
        <v>1290</v>
      </c>
      <c r="H17" s="369"/>
      <c r="I17" s="480" t="s">
        <v>1013</v>
      </c>
      <c r="J17" s="376"/>
      <c r="K17" s="375"/>
      <c r="L17" s="375"/>
      <c r="M17" s="369"/>
      <c r="N17" s="373"/>
      <c r="O17" s="628">
        <f>SUM(O15:O16)-SUM(M15:M16)</f>
        <v>20000</v>
      </c>
      <c r="P17" s="628"/>
      <c r="R17" s="368" t="s">
        <v>1013</v>
      </c>
    </row>
    <row r="18" spans="2:33" s="11" customFormat="1" ht="9.9499999999999993" customHeight="1" x14ac:dyDescent="0.25">
      <c r="C18" s="375"/>
      <c r="D18" s="375"/>
      <c r="E18" s="375"/>
      <c r="F18" s="369"/>
      <c r="G18" s="369"/>
      <c r="H18" s="369"/>
      <c r="I18" s="375"/>
      <c r="J18" s="375"/>
      <c r="K18" s="375"/>
      <c r="L18" s="375"/>
      <c r="M18" s="369"/>
      <c r="N18" s="369"/>
      <c r="O18" s="375"/>
      <c r="P18" s="375"/>
      <c r="Q18" s="375"/>
      <c r="T18" s="677"/>
      <c r="U18" s="677"/>
      <c r="V18" s="677"/>
      <c r="W18" s="677"/>
      <c r="X18" s="677"/>
      <c r="Y18" s="505"/>
      <c r="Z18" s="505"/>
    </row>
    <row r="19" spans="2:33" s="11" customFormat="1" ht="18" customHeight="1" x14ac:dyDescent="0.25">
      <c r="C19" s="626" t="s">
        <v>572</v>
      </c>
      <c r="D19" s="626"/>
      <c r="E19" s="626"/>
      <c r="F19" s="626"/>
      <c r="G19" s="626"/>
      <c r="H19" s="626"/>
      <c r="I19" s="626"/>
      <c r="J19" s="375"/>
      <c r="K19" s="626" t="s">
        <v>69</v>
      </c>
      <c r="L19" s="626"/>
      <c r="M19" s="626"/>
      <c r="N19" s="626"/>
      <c r="O19" s="626"/>
      <c r="P19" s="626"/>
      <c r="Q19" s="626"/>
      <c r="R19" s="626"/>
      <c r="T19" s="677"/>
      <c r="U19" s="677"/>
      <c r="V19" s="677"/>
      <c r="W19" s="677"/>
      <c r="X19" s="677"/>
      <c r="Y19" s="505"/>
      <c r="Z19" s="505"/>
    </row>
    <row r="20" spans="2:33" s="11" customFormat="1" ht="18" customHeight="1" x14ac:dyDescent="0.25">
      <c r="C20" s="369"/>
      <c r="D20" s="369"/>
      <c r="E20" s="369"/>
      <c r="F20" s="372"/>
      <c r="G20" s="480">
        <f>'2-43'!N22</f>
        <v>2100</v>
      </c>
      <c r="H20" s="481" t="s">
        <v>222</v>
      </c>
      <c r="I20" s="381">
        <v>13</v>
      </c>
      <c r="J20" s="375"/>
      <c r="K20" s="367" t="s">
        <v>929</v>
      </c>
      <c r="L20" s="368">
        <v>30</v>
      </c>
      <c r="M20" s="369">
        <f>'2-43'!M33</f>
        <v>3970</v>
      </c>
      <c r="N20" s="370"/>
      <c r="O20" s="371"/>
      <c r="P20" s="371"/>
      <c r="Q20" s="371"/>
      <c r="R20" s="472"/>
      <c r="T20" s="677"/>
      <c r="U20" s="677"/>
      <c r="V20" s="677"/>
      <c r="W20" s="677"/>
      <c r="X20" s="677"/>
      <c r="Y20" s="505"/>
      <c r="Z20" s="505"/>
    </row>
    <row r="21" spans="2:33" s="11" customFormat="1" ht="15.95" customHeight="1" x14ac:dyDescent="0.25">
      <c r="C21" s="377"/>
      <c r="D21" s="377"/>
      <c r="E21" s="377"/>
      <c r="F21" s="378"/>
      <c r="G21" s="454">
        <f>'2-43'!N26</f>
        <v>8250</v>
      </c>
      <c r="H21" s="456" t="s">
        <v>504</v>
      </c>
      <c r="I21" s="377">
        <v>18</v>
      </c>
      <c r="J21" s="375"/>
      <c r="K21" s="377"/>
      <c r="L21" s="377"/>
      <c r="M21" s="379"/>
      <c r="N21" s="380"/>
      <c r="O21" s="377"/>
      <c r="P21" s="377"/>
      <c r="Q21" s="377"/>
      <c r="T21" s="677"/>
      <c r="U21" s="677"/>
      <c r="V21" s="677"/>
      <c r="W21" s="677"/>
      <c r="X21" s="677"/>
      <c r="Y21" s="505"/>
      <c r="Z21" s="505"/>
    </row>
    <row r="22" spans="2:33" s="11" customFormat="1" ht="18" customHeight="1" x14ac:dyDescent="0.25">
      <c r="C22" s="375"/>
      <c r="D22" s="375"/>
      <c r="E22" s="375"/>
      <c r="F22" s="373"/>
      <c r="G22" s="368">
        <f>SUM(G20+G21)-(E20+E21)</f>
        <v>10350</v>
      </c>
      <c r="I22" s="368" t="s">
        <v>1013</v>
      </c>
      <c r="J22" s="375"/>
      <c r="K22" s="369" t="s">
        <v>1013</v>
      </c>
      <c r="L22" s="375"/>
      <c r="M22" s="369">
        <f>SUM(M20:M21)-SUM(Q20:Q21)</f>
        <v>3970</v>
      </c>
      <c r="N22" s="373"/>
      <c r="O22" s="375"/>
      <c r="P22" s="375"/>
      <c r="Q22" s="369"/>
      <c r="R22" s="472"/>
      <c r="T22" s="677"/>
      <c r="U22" s="677"/>
      <c r="V22" s="677"/>
      <c r="W22" s="677"/>
      <c r="X22" s="677"/>
      <c r="Y22" s="505"/>
      <c r="Z22" s="505"/>
    </row>
    <row r="23" spans="2:33" s="11" customFormat="1" ht="9.9499999999999993" customHeight="1" x14ac:dyDescent="0.25">
      <c r="C23" s="375"/>
      <c r="D23" s="375"/>
      <c r="E23" s="369"/>
      <c r="F23" s="375"/>
      <c r="G23" s="369"/>
      <c r="H23" s="369"/>
      <c r="I23" s="369"/>
      <c r="J23" s="375"/>
      <c r="K23" s="375"/>
      <c r="L23" s="375"/>
      <c r="M23" s="369"/>
      <c r="N23" s="369"/>
      <c r="O23" s="375"/>
      <c r="P23" s="375"/>
      <c r="Q23" s="375"/>
      <c r="T23" s="677"/>
      <c r="U23" s="677"/>
      <c r="V23" s="677"/>
      <c r="W23" s="677"/>
      <c r="X23" s="677"/>
      <c r="Y23" s="505"/>
      <c r="Z23" s="505"/>
    </row>
    <row r="24" spans="2:33" ht="18" customHeight="1" x14ac:dyDescent="0.25">
      <c r="C24" s="626" t="s">
        <v>574</v>
      </c>
      <c r="D24" s="626"/>
      <c r="E24" s="626"/>
      <c r="F24" s="626"/>
      <c r="G24" s="626"/>
      <c r="H24" s="626"/>
      <c r="I24" s="626"/>
      <c r="J24" s="371"/>
      <c r="K24" s="376"/>
      <c r="L24" s="376"/>
      <c r="M24" s="376"/>
      <c r="N24" s="376"/>
      <c r="O24" s="376"/>
      <c r="P24" s="376"/>
      <c r="Q24" s="376"/>
    </row>
    <row r="25" spans="2:33" ht="18" customHeight="1" x14ac:dyDescent="0.25">
      <c r="C25" s="367" t="s">
        <v>929</v>
      </c>
      <c r="D25" s="371">
        <v>8</v>
      </c>
      <c r="E25" s="369">
        <f>'2-43'!M17</f>
        <v>1290</v>
      </c>
      <c r="F25" s="370"/>
      <c r="G25" s="371"/>
      <c r="H25" s="371"/>
      <c r="I25" s="371"/>
      <c r="J25" s="371"/>
      <c r="K25" s="376"/>
      <c r="L25" s="376"/>
      <c r="M25" s="376"/>
      <c r="N25" s="376"/>
      <c r="O25" s="376"/>
      <c r="P25" s="376"/>
      <c r="Q25" s="376"/>
    </row>
    <row r="26" spans="2:33" ht="15" customHeight="1" x14ac:dyDescent="0.25">
      <c r="C26" s="377"/>
      <c r="D26" s="377"/>
      <c r="E26" s="379"/>
      <c r="F26" s="380"/>
      <c r="G26" s="377"/>
      <c r="H26" s="377"/>
      <c r="I26" s="377"/>
      <c r="J26" s="371"/>
      <c r="K26" s="376"/>
      <c r="L26" s="376"/>
      <c r="M26" s="376"/>
      <c r="N26" s="376"/>
      <c r="O26" s="376"/>
      <c r="P26" s="376"/>
      <c r="Q26" s="376"/>
    </row>
    <row r="27" spans="2:33" ht="18" customHeight="1" x14ac:dyDescent="0.25">
      <c r="C27" s="369" t="s">
        <v>1013</v>
      </c>
      <c r="D27" s="375"/>
      <c r="E27" s="369">
        <f>SUM(E25:E26)-SUM(I25:I26)</f>
        <v>1290</v>
      </c>
      <c r="F27" s="373"/>
      <c r="G27" s="375"/>
      <c r="H27" s="375"/>
      <c r="I27" s="369"/>
      <c r="J27" s="376"/>
      <c r="K27" s="376"/>
      <c r="L27" s="376"/>
      <c r="M27" s="376"/>
      <c r="N27" s="376"/>
      <c r="O27" s="376"/>
      <c r="P27" s="376"/>
      <c r="Q27" s="376"/>
    </row>
    <row r="28" spans="2:33" ht="28.5" customHeight="1" x14ac:dyDescent="0.25">
      <c r="F28" s="27"/>
      <c r="G28" s="27"/>
      <c r="H28" s="27"/>
      <c r="K28" s="11"/>
      <c r="L28" s="11"/>
      <c r="M28" s="27"/>
      <c r="N28" s="27"/>
      <c r="O28" s="76"/>
      <c r="P28" s="76"/>
      <c r="AB28" s="6" t="s">
        <v>504</v>
      </c>
    </row>
    <row r="29" spans="2:33" ht="18" customHeight="1" x14ac:dyDescent="0.25">
      <c r="B29" s="6" t="s">
        <v>836</v>
      </c>
      <c r="Z29" s="505"/>
      <c r="AA29" s="11"/>
      <c r="AB29" s="11"/>
      <c r="AC29" s="11"/>
      <c r="AD29" s="11"/>
      <c r="AE29" s="11"/>
      <c r="AF29" s="11"/>
      <c r="AG29" s="11"/>
    </row>
    <row r="30" spans="2:33" ht="18" customHeight="1" x14ac:dyDescent="0.25">
      <c r="B30" s="7" t="s">
        <v>539</v>
      </c>
      <c r="C30" s="11"/>
      <c r="D30" s="548" t="s">
        <v>329</v>
      </c>
      <c r="E30" s="548"/>
      <c r="F30" s="187"/>
      <c r="G30" s="144" t="s">
        <v>269</v>
      </c>
      <c r="H30" s="548" t="s">
        <v>535</v>
      </c>
      <c r="I30" s="548"/>
      <c r="J30" s="548"/>
      <c r="K30" s="548"/>
      <c r="L30" s="144" t="s">
        <v>532</v>
      </c>
      <c r="M30" s="548" t="s">
        <v>276</v>
      </c>
      <c r="N30" s="548"/>
      <c r="O30" s="11"/>
      <c r="P30" s="15"/>
      <c r="Q30" s="15"/>
      <c r="R30" s="11"/>
      <c r="S30" s="11"/>
      <c r="T30" s="680" t="s">
        <v>329</v>
      </c>
      <c r="V30" s="680" t="s">
        <v>535</v>
      </c>
      <c r="X30" s="680" t="s">
        <v>276</v>
      </c>
      <c r="Z30" s="515"/>
      <c r="AA30" s="15"/>
      <c r="AB30" s="15"/>
      <c r="AC30" s="15"/>
      <c r="AD30" s="15"/>
      <c r="AE30" s="11"/>
      <c r="AF30" s="11"/>
      <c r="AG30" s="11"/>
    </row>
    <row r="31" spans="2:33" ht="5.0999999999999996" customHeight="1" x14ac:dyDescent="0.25">
      <c r="B31" s="7"/>
      <c r="C31" s="11"/>
      <c r="D31" s="15"/>
      <c r="E31" s="15"/>
      <c r="F31" s="297"/>
      <c r="G31" s="48"/>
      <c r="H31" s="48"/>
      <c r="I31" s="15"/>
      <c r="J31" s="15"/>
      <c r="K31" s="48"/>
      <c r="L31" s="11"/>
      <c r="M31" s="15"/>
      <c r="N31" s="15"/>
      <c r="O31" s="11"/>
      <c r="P31" s="15"/>
      <c r="Q31" s="15"/>
      <c r="R31" s="11"/>
      <c r="S31" s="11"/>
      <c r="Z31" s="515"/>
      <c r="AA31" s="15"/>
      <c r="AB31" s="15"/>
      <c r="AC31" s="15"/>
      <c r="AD31" s="15"/>
      <c r="AE31" s="11"/>
      <c r="AF31" s="11"/>
      <c r="AG31" s="11"/>
    </row>
    <row r="32" spans="2:33" ht="18" customHeight="1" x14ac:dyDescent="0.25">
      <c r="C32" s="7" t="s">
        <v>509</v>
      </c>
      <c r="D32" s="625">
        <f t="shared" ref="D32:D41" si="0">SUM(T32+V32+X32)</f>
        <v>45000</v>
      </c>
      <c r="E32" s="625"/>
      <c r="F32" s="189"/>
      <c r="G32" s="189"/>
      <c r="H32" s="189"/>
      <c r="I32" s="189"/>
      <c r="J32" s="341"/>
      <c r="K32" s="189"/>
      <c r="L32" s="189"/>
      <c r="M32" s="598">
        <f>X32</f>
        <v>45000</v>
      </c>
      <c r="N32" s="598"/>
      <c r="O32" s="11"/>
      <c r="P32" s="311"/>
      <c r="Q32" s="11"/>
      <c r="R32" s="11"/>
      <c r="S32" s="11"/>
      <c r="T32" s="680"/>
      <c r="V32" s="680"/>
      <c r="X32" s="680">
        <v>45000</v>
      </c>
      <c r="Z32" s="505"/>
      <c r="AA32" s="11"/>
      <c r="AB32" s="11"/>
      <c r="AC32" s="11"/>
      <c r="AD32" s="11"/>
      <c r="AE32" s="11"/>
      <c r="AF32" s="11"/>
      <c r="AG32" s="11"/>
    </row>
    <row r="33" spans="3:33" ht="17.100000000000001" customHeight="1" x14ac:dyDescent="0.25">
      <c r="C33" s="7" t="s">
        <v>510</v>
      </c>
      <c r="D33" s="625">
        <f t="shared" si="0"/>
        <v>18710</v>
      </c>
      <c r="E33" s="625"/>
      <c r="F33" s="382"/>
      <c r="G33" s="189"/>
      <c r="H33" s="189"/>
      <c r="I33" s="189"/>
      <c r="J33" s="341"/>
      <c r="K33" s="189"/>
      <c r="L33" s="189"/>
      <c r="M33" s="189"/>
      <c r="N33" s="70"/>
      <c r="P33" s="310"/>
      <c r="T33" s="680">
        <v>18710</v>
      </c>
      <c r="V33" s="680"/>
      <c r="X33" s="680"/>
      <c r="Z33" s="505"/>
      <c r="AA33" s="11"/>
      <c r="AB33" s="11"/>
      <c r="AC33" s="11"/>
      <c r="AD33" s="11"/>
      <c r="AE33" s="11"/>
      <c r="AF33" s="11"/>
      <c r="AG33" s="11"/>
    </row>
    <row r="34" spans="3:33" ht="17.100000000000001" customHeight="1" x14ac:dyDescent="0.25">
      <c r="D34" s="625">
        <f t="shared" si="0"/>
        <v>-18710</v>
      </c>
      <c r="E34" s="625"/>
      <c r="F34" s="383"/>
      <c r="G34" s="189"/>
      <c r="H34" s="189"/>
      <c r="I34" s="189"/>
      <c r="J34" s="341"/>
      <c r="K34" s="189"/>
      <c r="L34" s="189"/>
      <c r="M34" s="189"/>
      <c r="N34" s="70"/>
      <c r="P34" s="71"/>
      <c r="T34" s="680">
        <v>-18710</v>
      </c>
      <c r="V34" s="680"/>
      <c r="X34" s="680"/>
      <c r="Z34" s="505"/>
      <c r="AA34" s="11"/>
      <c r="AB34" s="11"/>
      <c r="AC34" s="11"/>
      <c r="AD34" s="11"/>
      <c r="AE34" s="11"/>
      <c r="AF34" s="11"/>
      <c r="AG34" s="11"/>
    </row>
    <row r="35" spans="3:33" ht="17.100000000000001" customHeight="1" x14ac:dyDescent="0.25">
      <c r="C35" s="7" t="s">
        <v>511</v>
      </c>
      <c r="D35" s="630">
        <v>112880</v>
      </c>
      <c r="E35" s="630"/>
      <c r="F35" s="189"/>
      <c r="G35" s="189"/>
      <c r="H35" s="189"/>
      <c r="I35" s="189"/>
      <c r="J35" s="341"/>
      <c r="K35" s="189"/>
      <c r="L35" s="189"/>
      <c r="M35" s="598">
        <f t="shared" ref="M35:M41" si="1">X35</f>
        <v>112880</v>
      </c>
      <c r="N35" s="598"/>
      <c r="P35" s="294"/>
      <c r="T35" s="680"/>
      <c r="V35" s="680"/>
      <c r="X35" s="680">
        <v>112880</v>
      </c>
      <c r="Z35" s="505"/>
      <c r="AA35" s="11"/>
      <c r="AB35" s="11"/>
      <c r="AC35" s="11"/>
      <c r="AD35" s="11"/>
      <c r="AE35" s="11"/>
      <c r="AF35" s="11"/>
      <c r="AG35" s="11"/>
    </row>
    <row r="36" spans="3:33" ht="17.100000000000001" customHeight="1" x14ac:dyDescent="0.25">
      <c r="C36" s="7" t="s">
        <v>517</v>
      </c>
      <c r="D36" s="625">
        <f t="shared" si="0"/>
        <v>-87300</v>
      </c>
      <c r="E36" s="625"/>
      <c r="F36" s="189"/>
      <c r="G36" s="189"/>
      <c r="H36" s="189"/>
      <c r="I36" s="189"/>
      <c r="J36" s="341"/>
      <c r="K36" s="189"/>
      <c r="L36" s="189"/>
      <c r="M36" s="598">
        <f t="shared" si="1"/>
        <v>-87300</v>
      </c>
      <c r="N36" s="598"/>
      <c r="P36" s="311"/>
      <c r="T36" s="680"/>
      <c r="V36" s="680"/>
      <c r="X36" s="680">
        <v>-87300</v>
      </c>
      <c r="Z36" s="505"/>
      <c r="AA36" s="11"/>
      <c r="AB36" s="11"/>
      <c r="AC36" s="11"/>
      <c r="AD36" s="11"/>
      <c r="AE36" s="11"/>
      <c r="AF36" s="11"/>
      <c r="AG36" s="11"/>
    </row>
    <row r="37" spans="3:33" ht="17.100000000000001" customHeight="1" x14ac:dyDescent="0.25">
      <c r="C37" s="7" t="s">
        <v>527</v>
      </c>
      <c r="D37" s="625">
        <f t="shared" si="0"/>
        <v>20000</v>
      </c>
      <c r="E37" s="625"/>
      <c r="F37" s="189"/>
      <c r="G37" s="189"/>
      <c r="H37" s="598">
        <f>V37</f>
        <v>20000</v>
      </c>
      <c r="I37" s="598"/>
      <c r="J37" s="598"/>
      <c r="K37" s="598"/>
      <c r="L37" s="189"/>
      <c r="M37" s="189"/>
      <c r="N37" s="70"/>
      <c r="P37" s="71"/>
      <c r="T37" s="680"/>
      <c r="V37" s="680">
        <v>20000</v>
      </c>
      <c r="X37" s="680"/>
      <c r="Z37" s="505"/>
      <c r="AA37" s="11"/>
      <c r="AB37" s="11"/>
      <c r="AC37" s="11"/>
      <c r="AD37" s="11"/>
      <c r="AE37" s="11"/>
      <c r="AF37" s="11"/>
      <c r="AG37" s="11"/>
    </row>
    <row r="38" spans="3:33" ht="17.100000000000001" customHeight="1" x14ac:dyDescent="0.25">
      <c r="C38" s="7" t="s">
        <v>528</v>
      </c>
      <c r="D38" s="625">
        <f t="shared" si="0"/>
        <v>-10200</v>
      </c>
      <c r="E38" s="625"/>
      <c r="F38" s="189"/>
      <c r="G38" s="189"/>
      <c r="H38" s="189"/>
      <c r="I38" s="189"/>
      <c r="J38" s="341"/>
      <c r="K38" s="189"/>
      <c r="L38" s="189"/>
      <c r="M38" s="598">
        <f t="shared" si="1"/>
        <v>-10200</v>
      </c>
      <c r="N38" s="598"/>
      <c r="P38" s="311"/>
      <c r="T38" s="680"/>
      <c r="V38" s="680"/>
      <c r="X38" s="680">
        <v>-10200</v>
      </c>
      <c r="Z38" s="505"/>
      <c r="AA38" s="11"/>
      <c r="AB38" s="11"/>
      <c r="AC38" s="11"/>
      <c r="AD38" s="11"/>
      <c r="AE38" s="11"/>
      <c r="AF38" s="11"/>
      <c r="AG38" s="11"/>
    </row>
    <row r="39" spans="3:33" ht="17.100000000000001" customHeight="1" x14ac:dyDescent="0.25">
      <c r="C39" s="7" t="s">
        <v>556</v>
      </c>
      <c r="D39" s="625">
        <f t="shared" si="0"/>
        <v>2120</v>
      </c>
      <c r="E39" s="625"/>
      <c r="F39" s="189"/>
      <c r="G39" s="189"/>
      <c r="H39" s="598">
        <f>V39</f>
        <v>2120</v>
      </c>
      <c r="I39" s="598"/>
      <c r="J39" s="598"/>
      <c r="K39" s="598"/>
      <c r="L39" s="189"/>
      <c r="M39" s="189"/>
      <c r="N39" s="70"/>
      <c r="P39" s="71"/>
      <c r="T39" s="680"/>
      <c r="V39" s="680">
        <v>2120</v>
      </c>
      <c r="X39" s="680"/>
      <c r="Z39" s="505"/>
      <c r="AA39" s="11"/>
      <c r="AB39" s="11"/>
      <c r="AC39" s="11"/>
      <c r="AD39" s="11"/>
      <c r="AE39" s="11"/>
      <c r="AF39" s="11"/>
      <c r="AG39" s="11"/>
    </row>
    <row r="40" spans="3:33" ht="17.100000000000001" customHeight="1" x14ac:dyDescent="0.25">
      <c r="C40" s="7" t="s">
        <v>557</v>
      </c>
      <c r="D40" s="625">
        <f t="shared" si="0"/>
        <v>-1200</v>
      </c>
      <c r="E40" s="625"/>
      <c r="F40" s="189"/>
      <c r="G40" s="189"/>
      <c r="H40" s="598">
        <f>V40</f>
        <v>-1200</v>
      </c>
      <c r="I40" s="598"/>
      <c r="J40" s="598"/>
      <c r="K40" s="598"/>
      <c r="L40" s="189"/>
      <c r="M40" s="189"/>
      <c r="N40" s="70"/>
      <c r="P40" s="71"/>
      <c r="T40" s="680"/>
      <c r="V40" s="680">
        <v>-1200</v>
      </c>
      <c r="X40" s="680"/>
      <c r="Z40" s="505"/>
      <c r="AA40" s="11"/>
      <c r="AB40" s="11"/>
      <c r="AC40" s="11"/>
      <c r="AD40" s="11"/>
      <c r="AE40" s="11"/>
      <c r="AF40" s="11"/>
      <c r="AG40" s="11"/>
    </row>
    <row r="41" spans="3:33" ht="17.100000000000001" customHeight="1" x14ac:dyDescent="0.25">
      <c r="C41" s="7" t="s">
        <v>37</v>
      </c>
      <c r="D41" s="625">
        <f t="shared" si="0"/>
        <v>-3250</v>
      </c>
      <c r="E41" s="625"/>
      <c r="F41" s="189"/>
      <c r="G41" s="189"/>
      <c r="H41" s="189"/>
      <c r="I41" s="189"/>
      <c r="J41" s="341"/>
      <c r="K41" s="189"/>
      <c r="L41" s="189"/>
      <c r="M41" s="598">
        <f t="shared" si="1"/>
        <v>-3250</v>
      </c>
      <c r="N41" s="598"/>
      <c r="P41" s="312"/>
      <c r="T41" s="680"/>
      <c r="V41" s="680"/>
      <c r="X41" s="680">
        <v>-3250</v>
      </c>
      <c r="Z41" s="505"/>
      <c r="AA41" s="11"/>
      <c r="AB41" s="11"/>
      <c r="AC41" s="11"/>
      <c r="AD41" s="11"/>
      <c r="AE41" s="11"/>
      <c r="AF41" s="11"/>
      <c r="AG41" s="11"/>
    </row>
    <row r="42" spans="3:33" ht="5.0999999999999996" customHeight="1" x14ac:dyDescent="0.25">
      <c r="J42" s="190"/>
      <c r="K42" s="190"/>
      <c r="L42" s="190"/>
      <c r="Z42" s="505"/>
      <c r="AA42" s="11"/>
      <c r="AB42" s="11"/>
      <c r="AC42" s="11"/>
      <c r="AD42" s="11"/>
      <c r="AE42" s="11"/>
      <c r="AF42" s="11"/>
      <c r="AG42" s="11"/>
    </row>
    <row r="43" spans="3:33" x14ac:dyDescent="0.25">
      <c r="J43" s="70"/>
      <c r="K43" s="70"/>
      <c r="L43" s="70"/>
    </row>
  </sheetData>
  <customSheetViews>
    <customSheetView guid="{9794FA93-0DA1-4207-8A93-BAB6A553B531}" showPageBreaks="1" fitToPage="1" printArea="1" hiddenColumns="1">
      <pageMargins left="0.7" right="1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hiddenColumns="1" topLeftCell="A2">
      <selection activeCell="B30" sqref="B30"/>
      <pageMargins left="0.7" right="1" top="0.85" bottom="0.8" header="0.5" footer="0.35"/>
      <printOptions horizontalCentered="1"/>
      <pageSetup scale="92" orientation="portrait" useFirstPageNumber="1" horizontalDpi="1200" verticalDpi="1200" r:id="rId2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70" showPageBreaks="1" printArea="1" hiddenColumns="1" showRuler="0" topLeftCell="A23">
      <selection activeCell="Q48" sqref="Q48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70" showPageBreaks="1" printArea="1" hiddenColumns="1" topLeftCell="A23">
      <selection activeCell="Q48" sqref="Q48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 hiddenColumns="1">
      <pageMargins left="0.7" right="1" top="0.85" bottom="0.8" header="0.5" footer="0.35"/>
      <printOptions horizontalCentered="1"/>
      <pageSetup scale="92" orientation="portrait" useFirstPageNumber="1" horizontalDpi="1200" verticalDpi="1200" r:id="rId5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 printArea="1" hiddenColumns="1" topLeftCell="A7">
      <selection activeCell="AC28" sqref="AC28"/>
      <pageMargins left="0.7" right="1" top="0.85" bottom="0.8" header="0.5" footer="0.35"/>
      <printOptions horizontalCentered="1"/>
      <pageSetup scale="93" orientation="portrait" useFirstPageNumber="1" horizontalDpi="1200" verticalDpi="1200" r:id="rId6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hiddenColumns="1" showRuler="0" topLeftCell="A7">
      <selection activeCell="D35" sqref="D35:E35"/>
      <pageMargins left="0.7" right="1" top="0.85" bottom="0.8" header="0.5" footer="0.35"/>
      <printOptions horizontalCentered="1"/>
      <pageSetup scale="94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3">
    <mergeCell ref="D40:E40"/>
    <mergeCell ref="D41:E41"/>
    <mergeCell ref="D34:E34"/>
    <mergeCell ref="D35:E35"/>
    <mergeCell ref="D36:E36"/>
    <mergeCell ref="D37:E37"/>
    <mergeCell ref="D38:E38"/>
    <mergeCell ref="D39:E39"/>
    <mergeCell ref="C3:I3"/>
    <mergeCell ref="C9:I9"/>
    <mergeCell ref="O4:P4"/>
    <mergeCell ref="K3:R3"/>
    <mergeCell ref="K9:R9"/>
    <mergeCell ref="C14:I14"/>
    <mergeCell ref="C24:I24"/>
    <mergeCell ref="C19:I19"/>
    <mergeCell ref="D30:E30"/>
    <mergeCell ref="O15:P15"/>
    <mergeCell ref="O17:P17"/>
    <mergeCell ref="H30:K30"/>
    <mergeCell ref="K14:R14"/>
    <mergeCell ref="K19:R19"/>
    <mergeCell ref="M30:N30"/>
    <mergeCell ref="M32:N32"/>
    <mergeCell ref="M35:N35"/>
    <mergeCell ref="M36:N36"/>
    <mergeCell ref="D33:E33"/>
    <mergeCell ref="D32:E32"/>
    <mergeCell ref="H37:K37"/>
    <mergeCell ref="H39:K39"/>
    <mergeCell ref="H40:K40"/>
    <mergeCell ref="M38:N38"/>
    <mergeCell ref="M41:N41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 alignWithMargins="0"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0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2" width="4.7109375" style="11" customWidth="1"/>
    <col min="3" max="5" width="3.5703125" style="6" customWidth="1"/>
    <col min="6" max="6" width="4.7109375" style="6" customWidth="1"/>
    <col min="7" max="7" width="9.140625" style="6"/>
    <col min="8" max="8" width="7.42578125" style="6" customWidth="1"/>
    <col min="9" max="9" width="4.42578125" style="6" customWidth="1"/>
    <col min="10" max="10" width="3.7109375" style="6" customWidth="1"/>
    <col min="11" max="11" width="2.42578125" style="6" customWidth="1"/>
    <col min="12" max="12" width="15" style="6" customWidth="1"/>
    <col min="13" max="14" width="12.7109375" style="6" customWidth="1"/>
    <col min="15" max="15" width="9.140625" style="6"/>
    <col min="16" max="16" width="2.7109375" style="6" customWidth="1"/>
    <col min="17" max="17" width="0" style="677" hidden="1" customWidth="1"/>
    <col min="18" max="18" width="2.7109375" style="677" hidden="1" customWidth="1"/>
    <col min="19" max="19" width="9.140625" style="338"/>
    <col min="20" max="20" width="2.7109375" style="338" customWidth="1"/>
    <col min="21" max="21" width="8.7109375" style="338" customWidth="1"/>
    <col min="22" max="22" width="2.7109375" style="338" customWidth="1"/>
    <col min="23" max="26" width="9.140625" style="338" hidden="1" customWidth="1"/>
    <col min="27" max="27" width="9.140625" style="338"/>
    <col min="28" max="28" width="2.7109375" style="6" customWidth="1"/>
    <col min="29" max="16384" width="9.140625" style="6"/>
  </cols>
  <sheetData>
    <row r="1" spans="2:18" ht="28.5" customHeight="1" x14ac:dyDescent="0.25"/>
    <row r="2" spans="2:18" ht="18" customHeight="1" x14ac:dyDescent="0.25">
      <c r="B2" s="6" t="s">
        <v>857</v>
      </c>
    </row>
    <row r="3" spans="2:18" ht="18" customHeight="1" thickBot="1" x14ac:dyDescent="0.3">
      <c r="B3" s="28" t="s">
        <v>540</v>
      </c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</row>
    <row r="4" spans="2:18" ht="21.95" customHeight="1" thickTop="1" thickBot="1" x14ac:dyDescent="0.3">
      <c r="B4" s="127"/>
      <c r="C4" s="561" t="s">
        <v>562</v>
      </c>
      <c r="D4" s="573"/>
      <c r="E4" s="562"/>
      <c r="F4" s="559" t="s">
        <v>497</v>
      </c>
      <c r="G4" s="559"/>
      <c r="H4" s="559"/>
      <c r="I4" s="559"/>
      <c r="J4" s="559"/>
      <c r="K4" s="559"/>
      <c r="L4" s="560"/>
      <c r="M4" s="31" t="s">
        <v>545</v>
      </c>
      <c r="N4" s="32" t="s">
        <v>543</v>
      </c>
    </row>
    <row r="5" spans="2:18" ht="17.100000000000001" customHeight="1" thickTop="1" x14ac:dyDescent="0.25">
      <c r="B5" s="128"/>
      <c r="C5" s="633" t="s">
        <v>509</v>
      </c>
      <c r="D5" s="634"/>
      <c r="E5" s="265"/>
      <c r="F5" s="94" t="s">
        <v>569</v>
      </c>
      <c r="G5" s="94"/>
      <c r="H5" s="94"/>
      <c r="I5" s="94"/>
      <c r="J5" s="12"/>
      <c r="K5" s="12"/>
      <c r="L5" s="56"/>
      <c r="M5" s="57">
        <f>Q5</f>
        <v>45000</v>
      </c>
      <c r="N5" s="30"/>
      <c r="Q5" s="680">
        <v>45000</v>
      </c>
      <c r="R5" s="682" t="s">
        <v>1061</v>
      </c>
    </row>
    <row r="6" spans="2:18" ht="17.100000000000001" customHeight="1" x14ac:dyDescent="0.25">
      <c r="B6" s="127"/>
      <c r="C6" s="599"/>
      <c r="D6" s="600"/>
      <c r="E6" s="260"/>
      <c r="F6" s="13"/>
      <c r="G6" s="13" t="s">
        <v>554</v>
      </c>
      <c r="H6" s="26"/>
      <c r="I6" s="26"/>
      <c r="J6" s="13"/>
      <c r="K6" s="13"/>
      <c r="L6" s="24"/>
      <c r="M6" s="22"/>
      <c r="N6" s="30">
        <f>SUM(M5)</f>
        <v>45000</v>
      </c>
    </row>
    <row r="7" spans="2:18" ht="17.100000000000001" customHeight="1" x14ac:dyDescent="0.25">
      <c r="B7" s="127"/>
      <c r="C7" s="599"/>
      <c r="D7" s="600"/>
      <c r="E7" s="260"/>
      <c r="F7" s="174" t="s">
        <v>658</v>
      </c>
      <c r="G7" s="26"/>
      <c r="H7" s="26"/>
      <c r="I7" s="26"/>
      <c r="J7" s="13"/>
      <c r="K7" s="13"/>
      <c r="L7" s="24"/>
      <c r="M7" s="22"/>
      <c r="N7" s="30"/>
    </row>
    <row r="8" spans="2:18" ht="17.100000000000001" customHeight="1" x14ac:dyDescent="0.25">
      <c r="B8" s="127"/>
      <c r="C8" s="599"/>
      <c r="D8" s="600"/>
      <c r="E8" s="260"/>
      <c r="F8" s="26"/>
      <c r="G8" s="26"/>
      <c r="H8" s="26"/>
      <c r="I8" s="26"/>
      <c r="J8" s="13"/>
      <c r="K8" s="13"/>
      <c r="L8" s="24"/>
      <c r="M8" s="22"/>
      <c r="N8" s="30"/>
    </row>
    <row r="9" spans="2:18" ht="17.100000000000001" customHeight="1" x14ac:dyDescent="0.25">
      <c r="B9" s="129"/>
      <c r="C9" s="631" t="s">
        <v>510</v>
      </c>
      <c r="D9" s="632"/>
      <c r="E9" s="127"/>
      <c r="F9" s="26" t="s">
        <v>553</v>
      </c>
      <c r="G9" s="26"/>
      <c r="H9" s="26"/>
      <c r="I9" s="26"/>
      <c r="J9" s="13"/>
      <c r="K9" s="13"/>
      <c r="L9" s="24"/>
      <c r="M9" s="57">
        <f>Q9</f>
        <v>18710</v>
      </c>
      <c r="N9" s="30"/>
      <c r="Q9" s="680">
        <v>18710</v>
      </c>
    </row>
    <row r="10" spans="2:18" ht="17.100000000000001" customHeight="1" x14ac:dyDescent="0.25">
      <c r="B10" s="127"/>
      <c r="C10" s="631"/>
      <c r="D10" s="632"/>
      <c r="E10" s="260"/>
      <c r="F10" s="13"/>
      <c r="G10" s="13" t="s">
        <v>538</v>
      </c>
      <c r="H10" s="26"/>
      <c r="I10" s="26"/>
      <c r="J10" s="13"/>
      <c r="K10" s="13"/>
      <c r="L10" s="24"/>
      <c r="M10" s="22"/>
      <c r="N10" s="30">
        <f>SUM(M9)</f>
        <v>18710</v>
      </c>
    </row>
    <row r="11" spans="2:18" ht="17.100000000000001" customHeight="1" x14ac:dyDescent="0.25">
      <c r="B11" s="127"/>
      <c r="C11" s="631"/>
      <c r="D11" s="632"/>
      <c r="E11" s="260"/>
      <c r="F11" s="174" t="s">
        <v>659</v>
      </c>
      <c r="G11" s="26"/>
      <c r="H11" s="26"/>
      <c r="I11" s="26"/>
      <c r="J11" s="13"/>
      <c r="K11" s="13"/>
      <c r="L11" s="24"/>
      <c r="M11" s="22"/>
      <c r="N11" s="30"/>
    </row>
    <row r="12" spans="2:18" ht="17.100000000000001" customHeight="1" x14ac:dyDescent="0.25">
      <c r="B12" s="127"/>
      <c r="C12" s="631"/>
      <c r="D12" s="632"/>
      <c r="E12" s="260"/>
      <c r="F12" s="26"/>
      <c r="G12" s="26"/>
      <c r="H12" s="26"/>
      <c r="I12" s="26"/>
      <c r="J12" s="13"/>
      <c r="K12" s="13"/>
      <c r="L12" s="24"/>
      <c r="M12" s="22"/>
      <c r="N12" s="58"/>
    </row>
    <row r="13" spans="2:18" ht="17.100000000000001" customHeight="1" x14ac:dyDescent="0.25">
      <c r="B13" s="129"/>
      <c r="C13" s="631" t="s">
        <v>511</v>
      </c>
      <c r="D13" s="632"/>
      <c r="E13" s="127"/>
      <c r="F13" s="55" t="s">
        <v>538</v>
      </c>
      <c r="G13" s="55"/>
      <c r="H13" s="55"/>
      <c r="I13" s="55"/>
      <c r="J13" s="12"/>
      <c r="K13" s="12"/>
      <c r="L13" s="56"/>
      <c r="M13" s="57">
        <f>Q13</f>
        <v>112880</v>
      </c>
      <c r="N13" s="30"/>
      <c r="Q13" s="680">
        <v>112880</v>
      </c>
    </row>
    <row r="14" spans="2:18" ht="17.100000000000001" customHeight="1" x14ac:dyDescent="0.25">
      <c r="B14" s="127"/>
      <c r="C14" s="631"/>
      <c r="D14" s="632"/>
      <c r="E14" s="262"/>
      <c r="F14" s="13"/>
      <c r="G14" s="21" t="s">
        <v>572</v>
      </c>
      <c r="H14" s="21"/>
      <c r="I14" s="21"/>
      <c r="J14" s="13"/>
      <c r="K14" s="13"/>
      <c r="L14" s="24"/>
      <c r="M14" s="22"/>
      <c r="N14" s="30">
        <f>SUM(M13)</f>
        <v>112880</v>
      </c>
    </row>
    <row r="15" spans="2:18" ht="17.100000000000001" customHeight="1" x14ac:dyDescent="0.25">
      <c r="B15" s="127"/>
      <c r="C15" s="631"/>
      <c r="D15" s="632"/>
      <c r="E15" s="260"/>
      <c r="F15" s="250" t="s">
        <v>649</v>
      </c>
      <c r="G15" s="13"/>
      <c r="H15" s="21"/>
      <c r="I15" s="21"/>
      <c r="J15" s="13"/>
      <c r="K15" s="13"/>
      <c r="L15" s="24"/>
      <c r="M15" s="22"/>
      <c r="N15" s="30"/>
    </row>
    <row r="16" spans="2:18" ht="17.100000000000001" customHeight="1" x14ac:dyDescent="0.25">
      <c r="B16" s="127"/>
      <c r="C16" s="631"/>
      <c r="D16" s="632"/>
      <c r="E16" s="260"/>
      <c r="F16" s="13"/>
      <c r="G16" s="21"/>
      <c r="H16" s="21"/>
      <c r="I16" s="21"/>
      <c r="J16" s="13"/>
      <c r="K16" s="13"/>
      <c r="L16" s="24"/>
      <c r="M16" s="22"/>
      <c r="N16" s="30"/>
    </row>
    <row r="17" spans="2:17" ht="17.100000000000001" customHeight="1" x14ac:dyDescent="0.25">
      <c r="B17" s="129"/>
      <c r="C17" s="631" t="s">
        <v>517</v>
      </c>
      <c r="D17" s="632"/>
      <c r="E17" s="127"/>
      <c r="F17" s="21" t="s">
        <v>69</v>
      </c>
      <c r="G17" s="21"/>
      <c r="H17" s="21"/>
      <c r="I17" s="21"/>
      <c r="J17" s="13"/>
      <c r="K17" s="13"/>
      <c r="L17" s="24"/>
      <c r="M17" s="57">
        <f>Q17</f>
        <v>87300</v>
      </c>
      <c r="N17" s="30"/>
      <c r="Q17" s="680">
        <v>87300</v>
      </c>
    </row>
    <row r="18" spans="2:17" ht="17.100000000000001" customHeight="1" x14ac:dyDescent="0.25">
      <c r="B18" s="127"/>
      <c r="C18" s="631"/>
      <c r="D18" s="632"/>
      <c r="E18" s="262"/>
      <c r="F18" s="13"/>
      <c r="G18" s="21" t="s">
        <v>538</v>
      </c>
      <c r="H18" s="21"/>
      <c r="I18" s="21"/>
      <c r="J18" s="13"/>
      <c r="K18" s="13"/>
      <c r="L18" s="24"/>
      <c r="M18" s="22"/>
      <c r="N18" s="30">
        <f>SUM(M17)</f>
        <v>87300</v>
      </c>
      <c r="Q18" s="691"/>
    </row>
    <row r="19" spans="2:17" ht="17.100000000000001" customHeight="1" x14ac:dyDescent="0.25">
      <c r="B19" s="127"/>
      <c r="C19" s="631"/>
      <c r="D19" s="632"/>
      <c r="E19" s="260"/>
      <c r="F19" s="250" t="s">
        <v>657</v>
      </c>
      <c r="G19" s="21"/>
      <c r="H19" s="21"/>
      <c r="I19" s="21"/>
      <c r="J19" s="13"/>
      <c r="K19" s="13"/>
      <c r="L19" s="24"/>
      <c r="M19" s="22"/>
      <c r="N19" s="30"/>
    </row>
    <row r="20" spans="2:17" ht="17.100000000000001" customHeight="1" x14ac:dyDescent="0.25">
      <c r="B20" s="127"/>
      <c r="C20" s="631"/>
      <c r="D20" s="632"/>
      <c r="E20" s="262"/>
      <c r="F20" s="13"/>
      <c r="G20" s="21"/>
      <c r="H20" s="21"/>
      <c r="I20" s="21"/>
      <c r="J20" s="13"/>
      <c r="K20" s="13"/>
      <c r="L20" s="24"/>
      <c r="M20" s="22"/>
      <c r="N20" s="30"/>
    </row>
    <row r="21" spans="2:17" ht="17.100000000000001" customHeight="1" x14ac:dyDescent="0.25">
      <c r="B21" s="129"/>
      <c r="C21" s="631" t="s">
        <v>527</v>
      </c>
      <c r="D21" s="632"/>
      <c r="E21" s="266"/>
      <c r="F21" s="13" t="s">
        <v>538</v>
      </c>
      <c r="G21" s="21"/>
      <c r="H21" s="21"/>
      <c r="I21" s="21"/>
      <c r="J21" s="13"/>
      <c r="K21" s="13"/>
      <c r="L21" s="24"/>
      <c r="M21" s="57">
        <f>Q21</f>
        <v>20000</v>
      </c>
      <c r="N21" s="30"/>
      <c r="Q21" s="680">
        <v>20000</v>
      </c>
    </row>
    <row r="22" spans="2:17" ht="17.100000000000001" customHeight="1" x14ac:dyDescent="0.25">
      <c r="B22" s="127"/>
      <c r="C22" s="631"/>
      <c r="D22" s="632"/>
      <c r="E22" s="254"/>
      <c r="F22" s="13"/>
      <c r="G22" s="21" t="s">
        <v>567</v>
      </c>
      <c r="H22" s="21"/>
      <c r="I22" s="21"/>
      <c r="J22" s="13"/>
      <c r="K22" s="13"/>
      <c r="L22" s="24"/>
      <c r="M22" s="22"/>
      <c r="N22" s="30">
        <f>SUM(M21)</f>
        <v>20000</v>
      </c>
    </row>
    <row r="23" spans="2:17" ht="17.100000000000001" customHeight="1" x14ac:dyDescent="0.25">
      <c r="B23" s="127"/>
      <c r="C23" s="631"/>
      <c r="D23" s="632"/>
      <c r="E23" s="263"/>
      <c r="F23" s="195" t="s">
        <v>599</v>
      </c>
      <c r="G23" s="21"/>
      <c r="H23" s="21"/>
      <c r="I23" s="21"/>
      <c r="J23" s="13"/>
      <c r="K23" s="13"/>
      <c r="L23" s="24"/>
      <c r="M23" s="22"/>
      <c r="N23" s="30"/>
    </row>
    <row r="24" spans="2:17" ht="17.100000000000001" customHeight="1" x14ac:dyDescent="0.25">
      <c r="B24" s="127"/>
      <c r="C24" s="631"/>
      <c r="D24" s="632"/>
      <c r="E24" s="263"/>
      <c r="F24" s="13"/>
      <c r="G24" s="13"/>
      <c r="H24" s="21"/>
      <c r="I24" s="21"/>
      <c r="J24" s="13"/>
      <c r="K24" s="13"/>
      <c r="L24" s="24"/>
      <c r="M24" s="22"/>
      <c r="N24" s="30"/>
    </row>
    <row r="25" spans="2:17" ht="17.100000000000001" customHeight="1" x14ac:dyDescent="0.25">
      <c r="B25" s="129"/>
      <c r="C25" s="631" t="s">
        <v>528</v>
      </c>
      <c r="D25" s="632"/>
      <c r="E25" s="267"/>
      <c r="F25" s="13" t="s">
        <v>573</v>
      </c>
      <c r="G25" s="21"/>
      <c r="H25" s="21"/>
      <c r="I25" s="21"/>
      <c r="J25" s="13"/>
      <c r="K25" s="13"/>
      <c r="L25" s="24"/>
      <c r="M25" s="57">
        <f>Q25</f>
        <v>10200</v>
      </c>
      <c r="N25" s="30"/>
      <c r="Q25" s="680">
        <v>10200</v>
      </c>
    </row>
    <row r="26" spans="2:17" ht="17.100000000000001" customHeight="1" x14ac:dyDescent="0.25">
      <c r="B26" s="127"/>
      <c r="C26" s="631"/>
      <c r="D26" s="632"/>
      <c r="E26" s="254"/>
      <c r="F26" s="13"/>
      <c r="G26" s="21" t="s">
        <v>538</v>
      </c>
      <c r="H26" s="21"/>
      <c r="I26" s="21"/>
      <c r="J26" s="13"/>
      <c r="K26" s="13"/>
      <c r="L26" s="24"/>
      <c r="M26" s="22"/>
      <c r="N26" s="30">
        <f>SUM(M25)</f>
        <v>10200</v>
      </c>
    </row>
    <row r="27" spans="2:17" ht="17.100000000000001" customHeight="1" x14ac:dyDescent="0.25">
      <c r="B27" s="127"/>
      <c r="C27" s="631"/>
      <c r="D27" s="632"/>
      <c r="E27" s="263"/>
      <c r="F27" s="195" t="s">
        <v>660</v>
      </c>
      <c r="G27" s="21"/>
      <c r="H27" s="21"/>
      <c r="I27" s="21"/>
      <c r="J27" s="13"/>
      <c r="K27" s="13"/>
      <c r="L27" s="24"/>
      <c r="M27" s="22"/>
      <c r="N27" s="30"/>
    </row>
    <row r="28" spans="2:17" ht="17.100000000000001" customHeight="1" x14ac:dyDescent="0.25">
      <c r="B28" s="127"/>
      <c r="C28" s="631"/>
      <c r="D28" s="632"/>
      <c r="E28" s="254"/>
      <c r="F28" s="13"/>
      <c r="G28" s="21"/>
      <c r="H28" s="21"/>
      <c r="I28" s="21"/>
      <c r="J28" s="13"/>
      <c r="K28" s="13"/>
      <c r="L28" s="24"/>
      <c r="M28" s="22"/>
      <c r="N28" s="30"/>
    </row>
    <row r="29" spans="2:17" ht="17.100000000000001" customHeight="1" x14ac:dyDescent="0.25">
      <c r="B29" s="128"/>
      <c r="C29" s="631" t="s">
        <v>556</v>
      </c>
      <c r="D29" s="632"/>
      <c r="E29" s="267"/>
      <c r="F29" s="13" t="s">
        <v>568</v>
      </c>
      <c r="G29" s="13"/>
      <c r="H29" s="21"/>
      <c r="I29" s="21"/>
      <c r="J29" s="13"/>
      <c r="K29" s="13"/>
      <c r="L29" s="24"/>
      <c r="M29" s="57">
        <f>Q29</f>
        <v>2120</v>
      </c>
      <c r="N29" s="30"/>
      <c r="Q29" s="680">
        <v>2120</v>
      </c>
    </row>
    <row r="30" spans="2:17" ht="17.100000000000001" customHeight="1" x14ac:dyDescent="0.25">
      <c r="B30" s="127"/>
      <c r="C30" s="631"/>
      <c r="D30" s="632"/>
      <c r="E30" s="254"/>
      <c r="F30" s="13"/>
      <c r="G30" s="21" t="s">
        <v>551</v>
      </c>
      <c r="H30" s="21"/>
      <c r="I30" s="21"/>
      <c r="J30" s="13"/>
      <c r="K30" s="13"/>
      <c r="L30" s="24"/>
      <c r="M30" s="22"/>
      <c r="N30" s="30">
        <f>SUM(M29)</f>
        <v>2120</v>
      </c>
    </row>
    <row r="31" spans="2:17" ht="17.100000000000001" customHeight="1" x14ac:dyDescent="0.25">
      <c r="B31" s="127"/>
      <c r="C31" s="631"/>
      <c r="D31" s="632"/>
      <c r="E31" s="254"/>
      <c r="F31" s="195" t="s">
        <v>661</v>
      </c>
      <c r="G31" s="21"/>
      <c r="H31" s="21"/>
      <c r="I31" s="21"/>
      <c r="J31" s="13"/>
      <c r="K31" s="13"/>
      <c r="L31" s="24"/>
      <c r="M31" s="22"/>
      <c r="N31" s="30"/>
    </row>
    <row r="32" spans="2:17" ht="17.100000000000001" customHeight="1" x14ac:dyDescent="0.25">
      <c r="B32" s="127"/>
      <c r="C32" s="631"/>
      <c r="D32" s="632"/>
      <c r="E32" s="263"/>
      <c r="F32" s="13"/>
      <c r="G32" s="21"/>
      <c r="H32" s="21"/>
      <c r="I32" s="21"/>
      <c r="J32" s="13"/>
      <c r="K32" s="13"/>
      <c r="L32" s="24"/>
      <c r="M32" s="22"/>
      <c r="N32" s="30"/>
    </row>
    <row r="33" spans="2:17" ht="17.100000000000001" customHeight="1" x14ac:dyDescent="0.25">
      <c r="B33" s="129"/>
      <c r="C33" s="631" t="s">
        <v>557</v>
      </c>
      <c r="D33" s="632"/>
      <c r="E33" s="267"/>
      <c r="F33" s="13" t="s">
        <v>551</v>
      </c>
      <c r="G33" s="13"/>
      <c r="H33" s="21"/>
      <c r="I33" s="21"/>
      <c r="J33" s="13"/>
      <c r="K33" s="13"/>
      <c r="L33" s="24"/>
      <c r="M33" s="57">
        <f>Q33</f>
        <v>1200</v>
      </c>
      <c r="N33" s="30"/>
      <c r="Q33" s="680">
        <v>1200</v>
      </c>
    </row>
    <row r="34" spans="2:17" ht="17.100000000000001" customHeight="1" x14ac:dyDescent="0.25">
      <c r="B34" s="127"/>
      <c r="C34" s="631"/>
      <c r="D34" s="632"/>
      <c r="E34" s="254"/>
      <c r="F34" s="13"/>
      <c r="G34" s="13" t="s">
        <v>538</v>
      </c>
      <c r="H34" s="21"/>
      <c r="I34" s="21"/>
      <c r="J34" s="13"/>
      <c r="K34" s="13"/>
      <c r="L34" s="24"/>
      <c r="M34" s="22"/>
      <c r="N34" s="30">
        <f>SUM(M33)</f>
        <v>1200</v>
      </c>
    </row>
    <row r="35" spans="2:17" ht="17.100000000000001" customHeight="1" x14ac:dyDescent="0.25">
      <c r="B35" s="127"/>
      <c r="C35" s="631"/>
      <c r="D35" s="632"/>
      <c r="E35" s="254"/>
      <c r="F35" s="250" t="s">
        <v>605</v>
      </c>
      <c r="G35" s="13"/>
      <c r="H35" s="21"/>
      <c r="I35" s="21"/>
      <c r="J35" s="13"/>
      <c r="K35" s="13"/>
      <c r="L35" s="24"/>
      <c r="M35" s="22"/>
      <c r="N35" s="30"/>
    </row>
    <row r="36" spans="2:17" ht="17.100000000000001" customHeight="1" x14ac:dyDescent="0.25">
      <c r="B36" s="127"/>
      <c r="C36" s="631"/>
      <c r="D36" s="632"/>
      <c r="E36" s="254"/>
      <c r="F36" s="13"/>
      <c r="G36" s="13"/>
      <c r="H36" s="21"/>
      <c r="I36" s="21"/>
      <c r="J36" s="13"/>
      <c r="K36" s="13"/>
      <c r="L36" s="24"/>
      <c r="M36" s="22"/>
      <c r="N36" s="30"/>
    </row>
    <row r="37" spans="2:17" ht="17.100000000000001" customHeight="1" x14ac:dyDescent="0.25">
      <c r="B37" s="129"/>
      <c r="C37" s="631" t="s">
        <v>37</v>
      </c>
      <c r="D37" s="632"/>
      <c r="E37" s="267"/>
      <c r="F37" s="13" t="s">
        <v>287</v>
      </c>
      <c r="G37" s="13"/>
      <c r="H37" s="21"/>
      <c r="I37" s="21"/>
      <c r="J37" s="13"/>
      <c r="K37" s="13"/>
      <c r="L37" s="24"/>
      <c r="M37" s="57">
        <f>Q37</f>
        <v>3250</v>
      </c>
      <c r="N37" s="30"/>
      <c r="Q37" s="680">
        <v>3250</v>
      </c>
    </row>
    <row r="38" spans="2:17" ht="17.100000000000001" customHeight="1" x14ac:dyDescent="0.25">
      <c r="B38" s="127"/>
      <c r="C38" s="631"/>
      <c r="D38" s="632"/>
      <c r="E38" s="254"/>
      <c r="F38" s="13"/>
      <c r="G38" s="13" t="s">
        <v>538</v>
      </c>
      <c r="H38" s="21"/>
      <c r="I38" s="21"/>
      <c r="J38" s="13"/>
      <c r="K38" s="13"/>
      <c r="L38" s="24"/>
      <c r="M38" s="22"/>
      <c r="N38" s="30">
        <f>SUM(M37)</f>
        <v>3250</v>
      </c>
    </row>
    <row r="39" spans="2:17" ht="17.100000000000001" customHeight="1" x14ac:dyDescent="0.25">
      <c r="B39" s="127"/>
      <c r="C39" s="631"/>
      <c r="D39" s="632"/>
      <c r="E39" s="254"/>
      <c r="F39" s="250" t="s">
        <v>633</v>
      </c>
      <c r="G39" s="13"/>
      <c r="H39" s="21"/>
      <c r="I39" s="21"/>
      <c r="J39" s="13"/>
      <c r="K39" s="13"/>
      <c r="L39" s="24"/>
      <c r="M39" s="22"/>
      <c r="N39" s="30"/>
    </row>
    <row r="40" spans="2:17" x14ac:dyDescent="0.25">
      <c r="C40" s="11"/>
      <c r="D40" s="11"/>
    </row>
  </sheetData>
  <customSheetViews>
    <customSheetView guid="{9794FA93-0DA1-4207-8A93-BAB6A553B531}" showPageBreaks="1" fitToPage="1" printArea="1" hiddenColumns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hiddenColumns="1">
      <selection activeCell="L15" sqref="L15"/>
      <pageMargins left="1" right="0.7" top="0.85" bottom="0.8" header="0.5" footer="0.35"/>
      <printOptions horizontalCentered="1"/>
      <pageSetup scale="99" orientation="portrait" useFirstPageNumber="1" horizontalDpi="1200" verticalDpi="1200" r:id="rId2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85" showPageBreaks="1" printArea="1" hiddenColumns="1" showRuler="0" topLeftCell="A3">
      <selection activeCell="Q6" sqref="Q6:S15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 hiddenColumns="1" topLeftCell="A3">
      <selection activeCell="Q6" sqref="Q6:S15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 hiddenColumns="1">
      <pageMargins left="1" right="0.7" top="0.85" bottom="0.8" header="0.5" footer="0.35"/>
      <printOptions horizontalCentered="1"/>
      <pageSetup scale="99" orientation="portrait" useFirstPageNumber="1" horizontalDpi="1200" verticalDpi="1200" r:id="rId5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 hiddenColumns="1">
      <pageMargins left="1" right="0.7" top="0.85" bottom="0.8" header="0.5" footer="0.35"/>
      <printOptions horizontalCentered="1"/>
      <pageSetup orientation="portrait" useFirstPageNumber="1" horizontalDpi="1200" verticalDpi="1200" r:id="rId6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hiddenColumns="1" showRuler="0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8">
    <mergeCell ref="C3:N3"/>
    <mergeCell ref="C4:E4"/>
    <mergeCell ref="C5:D5"/>
    <mergeCell ref="C6:D6"/>
    <mergeCell ref="C7:D7"/>
    <mergeCell ref="C8:D8"/>
    <mergeCell ref="C9:D9"/>
    <mergeCell ref="F4:L4"/>
    <mergeCell ref="C14:D14"/>
    <mergeCell ref="C15:D15"/>
    <mergeCell ref="C16:D16"/>
    <mergeCell ref="C17:D17"/>
    <mergeCell ref="C10:D10"/>
    <mergeCell ref="C11:D11"/>
    <mergeCell ref="C12:D12"/>
    <mergeCell ref="C13:D13"/>
    <mergeCell ref="C22:D22"/>
    <mergeCell ref="C23:D23"/>
    <mergeCell ref="C24:D24"/>
    <mergeCell ref="C25:D25"/>
    <mergeCell ref="C18:D18"/>
    <mergeCell ref="C19:D19"/>
    <mergeCell ref="C20:D20"/>
    <mergeCell ref="C21:D21"/>
    <mergeCell ref="C26:D26"/>
    <mergeCell ref="C27:D27"/>
    <mergeCell ref="C28:D28"/>
    <mergeCell ref="C37:D37"/>
    <mergeCell ref="C29:D29"/>
    <mergeCell ref="C30:D30"/>
    <mergeCell ref="C31:D31"/>
    <mergeCell ref="C32:D32"/>
    <mergeCell ref="C38:D38"/>
    <mergeCell ref="C39:D39"/>
    <mergeCell ref="C33:D33"/>
    <mergeCell ref="C34:D34"/>
    <mergeCell ref="C35:D35"/>
    <mergeCell ref="C36:D36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7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4" width="4.7109375" style="6" customWidth="1"/>
    <col min="5" max="5" width="10.7109375" style="6" customWidth="1"/>
    <col min="6" max="6" width="0.85546875" style="6" customWidth="1"/>
    <col min="7" max="8" width="4.7109375" style="6" customWidth="1"/>
    <col min="9" max="9" width="10.5703125" style="6" customWidth="1"/>
    <col min="10" max="10" width="2" style="6" customWidth="1"/>
    <col min="11" max="12" width="4.7109375" style="6" customWidth="1"/>
    <col min="13" max="13" width="10.7109375" style="6" customWidth="1"/>
    <col min="14" max="15" width="0.85546875" style="6" customWidth="1"/>
    <col min="16" max="16" width="3.5703125" style="6" customWidth="1"/>
    <col min="17" max="17" width="4.7109375" style="6" customWidth="1"/>
    <col min="18" max="18" width="10.7109375" style="6" customWidth="1"/>
    <col min="19" max="19" width="9.140625" style="6"/>
    <col min="20" max="20" width="0" style="709" hidden="1" customWidth="1"/>
    <col min="21" max="16384" width="9.140625" style="6"/>
  </cols>
  <sheetData>
    <row r="1" spans="2:20" ht="28.5" customHeight="1" x14ac:dyDescent="0.25"/>
    <row r="2" spans="2:20" ht="18" customHeight="1" x14ac:dyDescent="0.25">
      <c r="B2" s="6" t="s">
        <v>857</v>
      </c>
    </row>
    <row r="3" spans="2:20" ht="18" customHeight="1" x14ac:dyDescent="0.25">
      <c r="B3" s="7" t="s">
        <v>541</v>
      </c>
      <c r="C3" s="548" t="s">
        <v>538</v>
      </c>
      <c r="D3" s="548"/>
      <c r="E3" s="589"/>
      <c r="F3" s="589"/>
      <c r="G3" s="589"/>
      <c r="H3" s="589"/>
      <c r="I3" s="589"/>
      <c r="K3" s="548" t="s">
        <v>303</v>
      </c>
      <c r="L3" s="548"/>
      <c r="M3" s="589"/>
      <c r="N3" s="589"/>
      <c r="O3" s="589"/>
      <c r="P3" s="589"/>
      <c r="Q3" s="589"/>
      <c r="R3" s="589"/>
    </row>
    <row r="4" spans="2:20" ht="18" customHeight="1" x14ac:dyDescent="0.25">
      <c r="C4" s="450" t="s">
        <v>471</v>
      </c>
      <c r="D4" s="43"/>
      <c r="E4" s="27">
        <f>'2-45'!M5</f>
        <v>45000</v>
      </c>
      <c r="F4" s="197"/>
      <c r="G4" s="605">
        <f>'2-45'!N10</f>
        <v>18710</v>
      </c>
      <c r="H4" s="605"/>
      <c r="I4" s="36" t="s">
        <v>472</v>
      </c>
      <c r="J4" s="35"/>
      <c r="K4" s="450" t="s">
        <v>477</v>
      </c>
      <c r="L4" s="43"/>
      <c r="M4" s="27">
        <f>'2-45'!M29</f>
        <v>2120</v>
      </c>
      <c r="N4" s="199"/>
      <c r="O4" s="27"/>
      <c r="P4" s="35"/>
      <c r="Q4" s="35"/>
      <c r="T4" s="708" t="s">
        <v>1066</v>
      </c>
    </row>
    <row r="5" spans="2:20" ht="15.95" customHeight="1" x14ac:dyDescent="0.25">
      <c r="C5" s="450" t="s">
        <v>474</v>
      </c>
      <c r="D5" s="43"/>
      <c r="E5" s="27">
        <f>'2-45'!M13</f>
        <v>112880</v>
      </c>
      <c r="F5" s="46"/>
      <c r="G5" s="604">
        <f>'2-45'!N18</f>
        <v>87300</v>
      </c>
      <c r="H5" s="604"/>
      <c r="I5" s="36" t="s">
        <v>473</v>
      </c>
      <c r="J5" s="35"/>
      <c r="K5" s="35"/>
      <c r="L5" s="35"/>
      <c r="M5" s="27"/>
      <c r="N5" s="223"/>
      <c r="O5" s="27"/>
      <c r="P5" s="35"/>
      <c r="Q5" s="35"/>
    </row>
    <row r="6" spans="2:20" ht="15.95" customHeight="1" x14ac:dyDescent="0.25">
      <c r="C6" s="450" t="s">
        <v>475</v>
      </c>
      <c r="D6" s="43"/>
      <c r="E6" s="27">
        <f>'2-45'!M21</f>
        <v>20000</v>
      </c>
      <c r="F6" s="46"/>
      <c r="G6" s="604">
        <f>'2-45'!N26</f>
        <v>10200</v>
      </c>
      <c r="H6" s="604"/>
      <c r="I6" s="36" t="s">
        <v>476</v>
      </c>
      <c r="J6" s="35"/>
      <c r="K6" s="35"/>
      <c r="L6" s="35"/>
      <c r="M6" s="27"/>
      <c r="N6" s="223"/>
      <c r="O6" s="27"/>
      <c r="P6" s="35"/>
      <c r="Q6" s="35"/>
    </row>
    <row r="7" spans="2:20" ht="15.95" customHeight="1" x14ac:dyDescent="0.25">
      <c r="C7" s="43"/>
      <c r="D7" s="43"/>
      <c r="E7" s="27"/>
      <c r="F7" s="46"/>
      <c r="G7" s="604">
        <f>'2-45'!N34</f>
        <v>1200</v>
      </c>
      <c r="H7" s="604"/>
      <c r="I7" s="36" t="s">
        <v>478</v>
      </c>
      <c r="J7" s="35"/>
      <c r="K7" s="35"/>
      <c r="L7" s="35"/>
      <c r="M7" s="27"/>
      <c r="N7" s="223"/>
      <c r="O7" s="27"/>
      <c r="P7" s="35"/>
      <c r="Q7" s="35"/>
    </row>
    <row r="8" spans="2:20" ht="15.95" customHeight="1" x14ac:dyDescent="0.25">
      <c r="C8" s="244"/>
      <c r="D8" s="244"/>
      <c r="E8" s="196"/>
      <c r="F8" s="149"/>
      <c r="G8" s="606">
        <f>'2-45'!N38</f>
        <v>3250</v>
      </c>
      <c r="H8" s="606"/>
      <c r="I8" s="295" t="s">
        <v>288</v>
      </c>
      <c r="J8" s="35"/>
      <c r="K8" s="196"/>
      <c r="L8" s="196"/>
      <c r="M8" s="196"/>
      <c r="N8" s="198"/>
      <c r="O8" s="196"/>
      <c r="P8" s="196"/>
      <c r="Q8" s="196"/>
      <c r="R8" s="12"/>
    </row>
    <row r="9" spans="2:20" ht="18" customHeight="1" x14ac:dyDescent="0.25">
      <c r="C9" s="369" t="s">
        <v>1013</v>
      </c>
      <c r="D9" s="369"/>
      <c r="E9" s="27">
        <f>SUM(E4:E8)-SUM(G4:G8)</f>
        <v>57220</v>
      </c>
      <c r="F9" s="46"/>
      <c r="G9" s="43"/>
      <c r="H9" s="43"/>
      <c r="I9" s="35"/>
      <c r="J9" s="35"/>
      <c r="K9" s="369" t="s">
        <v>1013</v>
      </c>
      <c r="L9" s="369"/>
      <c r="M9" s="27">
        <f>SUM(M4:M8)-SUM(P4:P8)</f>
        <v>2120</v>
      </c>
      <c r="N9" s="223"/>
      <c r="O9" s="27"/>
      <c r="P9" s="27"/>
      <c r="Q9" s="27"/>
    </row>
    <row r="10" spans="2:20" ht="9.9499999999999993" customHeight="1" x14ac:dyDescent="0.25">
      <c r="C10" s="27"/>
      <c r="D10" s="27"/>
      <c r="E10" s="27"/>
      <c r="F10" s="27"/>
      <c r="G10" s="35"/>
      <c r="H10" s="35"/>
      <c r="I10" s="35"/>
      <c r="J10" s="35"/>
      <c r="K10" s="35"/>
      <c r="L10" s="35"/>
      <c r="M10" s="27"/>
      <c r="N10" s="27"/>
      <c r="O10" s="27"/>
      <c r="P10" s="35"/>
      <c r="Q10" s="35"/>
    </row>
    <row r="11" spans="2:20" ht="18" customHeight="1" x14ac:dyDescent="0.25">
      <c r="C11" s="596" t="s">
        <v>304</v>
      </c>
      <c r="D11" s="596"/>
      <c r="E11" s="603"/>
      <c r="F11" s="603"/>
      <c r="G11" s="603"/>
      <c r="H11" s="603"/>
      <c r="I11" s="603"/>
      <c r="K11" s="596" t="s">
        <v>79</v>
      </c>
      <c r="L11" s="596"/>
      <c r="M11" s="603"/>
      <c r="N11" s="603"/>
      <c r="O11" s="603"/>
      <c r="P11" s="603"/>
      <c r="Q11" s="603"/>
      <c r="R11" s="603"/>
    </row>
    <row r="12" spans="2:20" ht="18" customHeight="1" x14ac:dyDescent="0.25">
      <c r="C12" s="450" t="s">
        <v>472</v>
      </c>
      <c r="D12" s="43"/>
      <c r="E12" s="27">
        <f>'2-45'!M9</f>
        <v>18710</v>
      </c>
      <c r="F12" s="197"/>
      <c r="G12" s="35"/>
      <c r="H12" s="35"/>
      <c r="I12" s="35"/>
      <c r="J12" s="35"/>
      <c r="K12" s="450" t="s">
        <v>478</v>
      </c>
      <c r="L12" s="43"/>
      <c r="M12" s="27">
        <f>'2-45'!M33</f>
        <v>1200</v>
      </c>
      <c r="N12" s="199"/>
      <c r="O12" s="27"/>
      <c r="P12" s="605">
        <f>'2-45'!N30</f>
        <v>2120</v>
      </c>
      <c r="Q12" s="605"/>
      <c r="R12" s="36" t="s">
        <v>477</v>
      </c>
    </row>
    <row r="13" spans="2:20" ht="15.95" customHeight="1" x14ac:dyDescent="0.25">
      <c r="C13" s="196"/>
      <c r="D13" s="196"/>
      <c r="E13" s="196"/>
      <c r="F13" s="149"/>
      <c r="G13" s="196"/>
      <c r="H13" s="196"/>
      <c r="I13" s="196"/>
      <c r="J13" s="35"/>
      <c r="K13" s="196"/>
      <c r="L13" s="196"/>
      <c r="M13" s="196"/>
      <c r="N13" s="198"/>
      <c r="O13" s="196"/>
      <c r="P13" s="295"/>
      <c r="Q13" s="187"/>
      <c r="R13" s="12"/>
    </row>
    <row r="14" spans="2:20" ht="18" customHeight="1" x14ac:dyDescent="0.25">
      <c r="C14" s="369" t="s">
        <v>1013</v>
      </c>
      <c r="D14" s="27"/>
      <c r="E14" s="27">
        <f>SUM(E12:E13)-SUM(G12:G13)</f>
        <v>18710</v>
      </c>
      <c r="F14" s="46"/>
      <c r="G14" s="27"/>
      <c r="H14" s="27"/>
      <c r="I14" s="35"/>
      <c r="J14" s="27"/>
      <c r="K14" s="27"/>
      <c r="L14" s="27"/>
      <c r="M14" s="27"/>
      <c r="N14" s="223"/>
      <c r="O14" s="27"/>
      <c r="P14" s="605">
        <f>P12-M12</f>
        <v>920</v>
      </c>
      <c r="Q14" s="605"/>
      <c r="R14" s="368" t="s">
        <v>1013</v>
      </c>
    </row>
    <row r="15" spans="2:20" ht="9.9499999999999993" customHeight="1" x14ac:dyDescent="0.25"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</row>
    <row r="16" spans="2:20" ht="18" customHeight="1" x14ac:dyDescent="0.25">
      <c r="C16" s="596" t="s">
        <v>305</v>
      </c>
      <c r="D16" s="596"/>
      <c r="E16" s="603"/>
      <c r="F16" s="603"/>
      <c r="G16" s="603"/>
      <c r="H16" s="603"/>
      <c r="I16" s="603"/>
      <c r="K16" s="596" t="s">
        <v>306</v>
      </c>
      <c r="L16" s="596"/>
      <c r="M16" s="603"/>
      <c r="N16" s="603"/>
      <c r="O16" s="603"/>
      <c r="P16" s="603"/>
      <c r="Q16" s="603"/>
      <c r="R16" s="603"/>
    </row>
    <row r="17" spans="2:18" ht="18" customHeight="1" x14ac:dyDescent="0.25">
      <c r="C17" s="27"/>
      <c r="D17" s="27"/>
      <c r="E17" s="27"/>
      <c r="F17" s="197"/>
      <c r="G17" s="605">
        <f>'2-45'!N22</f>
        <v>20000</v>
      </c>
      <c r="H17" s="605"/>
      <c r="I17" s="36" t="s">
        <v>475</v>
      </c>
      <c r="J17" s="27"/>
      <c r="K17" s="27"/>
      <c r="L17" s="27"/>
      <c r="M17" s="27"/>
      <c r="N17" s="199"/>
      <c r="O17" s="27"/>
      <c r="P17" s="605">
        <f>'2-45'!N6</f>
        <v>45000</v>
      </c>
      <c r="Q17" s="605"/>
      <c r="R17" s="36" t="s">
        <v>471</v>
      </c>
    </row>
    <row r="18" spans="2:18" ht="15.95" customHeight="1" x14ac:dyDescent="0.25">
      <c r="C18" s="196"/>
      <c r="D18" s="196"/>
      <c r="E18" s="196"/>
      <c r="F18" s="149"/>
      <c r="G18" s="295"/>
      <c r="H18" s="187"/>
      <c r="I18" s="12"/>
      <c r="J18" s="27"/>
      <c r="K18" s="196"/>
      <c r="L18" s="196"/>
      <c r="M18" s="196"/>
      <c r="N18" s="198"/>
      <c r="O18" s="196"/>
      <c r="P18" s="295"/>
      <c r="Q18" s="187"/>
      <c r="R18" s="12"/>
    </row>
    <row r="19" spans="2:18" ht="18" customHeight="1" x14ac:dyDescent="0.25">
      <c r="C19" s="11"/>
      <c r="D19" s="11"/>
      <c r="E19" s="11"/>
      <c r="F19" s="223"/>
      <c r="G19" s="605">
        <f>G17-F17</f>
        <v>20000</v>
      </c>
      <c r="H19" s="605"/>
      <c r="I19" s="368" t="s">
        <v>1013</v>
      </c>
      <c r="J19" s="11"/>
      <c r="K19" s="11"/>
      <c r="L19" s="11"/>
      <c r="M19" s="27"/>
      <c r="N19" s="223"/>
      <c r="O19" s="11"/>
      <c r="P19" s="605">
        <f>P17-M17</f>
        <v>45000</v>
      </c>
      <c r="Q19" s="605"/>
      <c r="R19" s="368" t="s">
        <v>1013</v>
      </c>
    </row>
    <row r="20" spans="2:18" ht="9.9499999999999993" customHeight="1" x14ac:dyDescent="0.25"/>
    <row r="21" spans="2:18" ht="18" customHeight="1" x14ac:dyDescent="0.25">
      <c r="C21" s="596" t="s">
        <v>339</v>
      </c>
      <c r="D21" s="596"/>
      <c r="E21" s="603"/>
      <c r="F21" s="603"/>
      <c r="G21" s="603"/>
      <c r="H21" s="603"/>
      <c r="I21" s="603"/>
      <c r="K21" s="596" t="s">
        <v>337</v>
      </c>
      <c r="L21" s="596"/>
      <c r="M21" s="603"/>
      <c r="N21" s="603"/>
      <c r="O21" s="603"/>
      <c r="P21" s="603"/>
      <c r="Q21" s="603"/>
      <c r="R21" s="603"/>
    </row>
    <row r="22" spans="2:18" ht="18" customHeight="1" x14ac:dyDescent="0.25">
      <c r="C22" s="27"/>
      <c r="D22" s="27"/>
      <c r="E22" s="27"/>
      <c r="F22" s="197"/>
      <c r="G22" s="605">
        <f>'2-45'!N14</f>
        <v>112880</v>
      </c>
      <c r="H22" s="605"/>
      <c r="I22" s="36" t="s">
        <v>474</v>
      </c>
      <c r="J22" s="27"/>
      <c r="K22" s="450" t="s">
        <v>476</v>
      </c>
      <c r="L22" s="43"/>
      <c r="M22" s="27">
        <f>'2-45'!M25</f>
        <v>10200</v>
      </c>
      <c r="N22" s="199"/>
      <c r="O22" s="27"/>
      <c r="P22" s="35"/>
      <c r="Q22" s="35"/>
    </row>
    <row r="23" spans="2:18" ht="15.95" customHeight="1" x14ac:dyDescent="0.25">
      <c r="C23" s="196"/>
      <c r="D23" s="196"/>
      <c r="E23" s="196"/>
      <c r="F23" s="149"/>
      <c r="G23" s="295"/>
      <c r="H23" s="187"/>
      <c r="I23" s="187"/>
      <c r="J23" s="27"/>
      <c r="K23" s="196"/>
      <c r="L23" s="196"/>
      <c r="M23" s="196"/>
      <c r="N23" s="198"/>
      <c r="O23" s="196"/>
      <c r="P23" s="196"/>
      <c r="Q23" s="196"/>
      <c r="R23" s="12"/>
    </row>
    <row r="24" spans="2:18" ht="18" customHeight="1" x14ac:dyDescent="0.25">
      <c r="C24" s="11"/>
      <c r="D24" s="11"/>
      <c r="E24" s="11"/>
      <c r="F24" s="223"/>
      <c r="G24" s="605">
        <f>G22-F22</f>
        <v>112880</v>
      </c>
      <c r="H24" s="605"/>
      <c r="I24" s="368" t="s">
        <v>1013</v>
      </c>
      <c r="J24" s="11"/>
      <c r="K24" s="369" t="s">
        <v>1013</v>
      </c>
      <c r="L24" s="11"/>
      <c r="M24" s="27">
        <f>SUM(M21:M23)-SUM(P21:P23)</f>
        <v>10200</v>
      </c>
      <c r="N24" s="223"/>
      <c r="O24" s="11"/>
      <c r="P24" s="11"/>
      <c r="Q24" s="11"/>
    </row>
    <row r="25" spans="2:18" ht="9.9499999999999993" customHeight="1" x14ac:dyDescent="0.25"/>
    <row r="26" spans="2:18" ht="18" customHeight="1" x14ac:dyDescent="0.25">
      <c r="C26" s="596" t="s">
        <v>634</v>
      </c>
      <c r="D26" s="596"/>
      <c r="E26" s="603"/>
      <c r="F26" s="603"/>
      <c r="G26" s="603"/>
      <c r="H26" s="603"/>
      <c r="I26" s="603"/>
      <c r="K26" s="596" t="s">
        <v>307</v>
      </c>
      <c r="L26" s="596"/>
      <c r="M26" s="603"/>
      <c r="N26" s="603"/>
      <c r="O26" s="603"/>
      <c r="P26" s="603"/>
      <c r="Q26" s="603"/>
      <c r="R26" s="603"/>
    </row>
    <row r="27" spans="2:18" ht="18" customHeight="1" x14ac:dyDescent="0.25">
      <c r="C27" s="450" t="s">
        <v>288</v>
      </c>
      <c r="D27" s="43"/>
      <c r="E27" s="27">
        <f>'2-45'!M37</f>
        <v>3250</v>
      </c>
      <c r="F27" s="197"/>
      <c r="G27" s="35"/>
      <c r="H27" s="35"/>
      <c r="I27" s="35"/>
      <c r="J27" s="27"/>
      <c r="K27" s="450" t="s">
        <v>473</v>
      </c>
      <c r="L27" s="43"/>
      <c r="M27" s="27">
        <f>'2-45'!M17</f>
        <v>87300</v>
      </c>
      <c r="N27" s="199"/>
      <c r="O27" s="27"/>
      <c r="P27" s="35"/>
      <c r="Q27" s="35"/>
    </row>
    <row r="28" spans="2:18" ht="15.95" customHeight="1" x14ac:dyDescent="0.25">
      <c r="C28" s="196"/>
      <c r="D28" s="196"/>
      <c r="E28" s="12"/>
      <c r="F28" s="149"/>
      <c r="G28" s="196"/>
      <c r="H28" s="196"/>
      <c r="I28" s="196"/>
      <c r="J28" s="27"/>
      <c r="K28" s="196"/>
      <c r="L28" s="196"/>
      <c r="M28" s="196"/>
      <c r="N28" s="198"/>
      <c r="O28" s="196"/>
      <c r="P28" s="196"/>
      <c r="Q28" s="196"/>
      <c r="R28" s="12"/>
    </row>
    <row r="29" spans="2:18" ht="18" customHeight="1" x14ac:dyDescent="0.25">
      <c r="C29" s="369" t="s">
        <v>1013</v>
      </c>
      <c r="D29" s="11"/>
      <c r="E29" s="27">
        <f>E27</f>
        <v>3250</v>
      </c>
      <c r="F29" s="46"/>
      <c r="G29" s="27"/>
      <c r="H29" s="27"/>
      <c r="J29" s="11"/>
      <c r="K29" s="369" t="s">
        <v>1013</v>
      </c>
      <c r="L29" s="11"/>
      <c r="M29" s="27">
        <f>SUM(M26:M28)-SUM(P26:P28)</f>
        <v>87300</v>
      </c>
      <c r="N29" s="223"/>
      <c r="O29" s="11"/>
      <c r="P29" s="11"/>
      <c r="Q29" s="11"/>
    </row>
    <row r="30" spans="2:18" ht="15.95" customHeight="1" x14ac:dyDescent="0.25">
      <c r="C30" s="11"/>
      <c r="D30" s="11"/>
      <c r="E30" s="11"/>
      <c r="F30" s="27"/>
      <c r="G30" s="27"/>
      <c r="H30" s="27"/>
      <c r="J30" s="11"/>
      <c r="K30" s="11"/>
      <c r="L30" s="11"/>
      <c r="M30" s="27"/>
      <c r="N30" s="27"/>
      <c r="O30" s="11"/>
      <c r="P30" s="11"/>
      <c r="Q30" s="11"/>
    </row>
    <row r="31" spans="2:18" ht="15.95" customHeight="1" x14ac:dyDescent="0.25">
      <c r="B31" s="7" t="s">
        <v>542</v>
      </c>
      <c r="C31" s="564" t="s">
        <v>308</v>
      </c>
      <c r="D31" s="564"/>
      <c r="E31" s="564"/>
      <c r="F31" s="564"/>
      <c r="G31" s="564"/>
      <c r="H31" s="564"/>
      <c r="I31" s="564"/>
      <c r="J31" s="564"/>
      <c r="K31" s="564"/>
      <c r="L31" s="564"/>
      <c r="M31" s="564"/>
      <c r="N31" s="564"/>
      <c r="O31" s="564"/>
      <c r="P31" s="564"/>
      <c r="Q31" s="564"/>
      <c r="R31" s="564"/>
    </row>
    <row r="32" spans="2:18" ht="15.95" customHeight="1" x14ac:dyDescent="0.25">
      <c r="C32" s="565" t="s">
        <v>570</v>
      </c>
      <c r="D32" s="565"/>
      <c r="E32" s="565"/>
      <c r="F32" s="565"/>
      <c r="G32" s="565"/>
      <c r="H32" s="565"/>
      <c r="I32" s="565"/>
      <c r="J32" s="565"/>
      <c r="K32" s="565"/>
      <c r="L32" s="565"/>
      <c r="M32" s="565"/>
      <c r="N32" s="565"/>
      <c r="O32" s="565"/>
      <c r="P32" s="565"/>
      <c r="Q32" s="565"/>
      <c r="R32" s="565"/>
    </row>
    <row r="33" spans="3:20" ht="15.95" customHeight="1" x14ac:dyDescent="0.25">
      <c r="C33" s="566" t="s">
        <v>807</v>
      </c>
      <c r="D33" s="566"/>
      <c r="E33" s="566"/>
      <c r="F33" s="566"/>
      <c r="G33" s="566"/>
      <c r="H33" s="566"/>
      <c r="I33" s="566"/>
      <c r="J33" s="566"/>
      <c r="K33" s="566"/>
      <c r="L33" s="566"/>
      <c r="M33" s="566"/>
      <c r="N33" s="566"/>
      <c r="O33" s="566"/>
      <c r="P33" s="566"/>
      <c r="Q33" s="566"/>
      <c r="R33" s="566"/>
    </row>
    <row r="34" spans="3:20" ht="18" customHeight="1" x14ac:dyDescent="0.25">
      <c r="C34" s="567" t="s">
        <v>546</v>
      </c>
      <c r="D34" s="567"/>
      <c r="E34" s="567"/>
      <c r="F34" s="567"/>
      <c r="G34" s="567"/>
      <c r="H34" s="567"/>
      <c r="I34" s="567"/>
      <c r="J34" s="567"/>
      <c r="K34" s="567"/>
      <c r="L34" s="251"/>
      <c r="M34" s="251" t="s">
        <v>545</v>
      </c>
      <c r="N34" s="316"/>
      <c r="O34" s="302"/>
      <c r="P34" s="301"/>
      <c r="Q34" s="302"/>
      <c r="R34" s="251" t="s">
        <v>543</v>
      </c>
    </row>
    <row r="35" spans="3:20" ht="5.0999999999999996" customHeight="1" x14ac:dyDescent="0.25"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297"/>
      <c r="O35" s="11"/>
      <c r="P35" s="11"/>
      <c r="Q35" s="11"/>
      <c r="R35" s="15"/>
    </row>
    <row r="36" spans="3:20" ht="18" customHeight="1" x14ac:dyDescent="0.25">
      <c r="C36" s="6" t="s">
        <v>27</v>
      </c>
      <c r="G36" s="11"/>
      <c r="H36" s="11"/>
      <c r="I36" s="11"/>
      <c r="J36" s="11"/>
      <c r="K36" s="11"/>
      <c r="L36" s="11" t="s">
        <v>504</v>
      </c>
      <c r="M36" s="640">
        <f>E9</f>
        <v>57220</v>
      </c>
      <c r="N36" s="640"/>
      <c r="O36" s="640"/>
      <c r="R36" s="14"/>
      <c r="T36" s="708" t="s">
        <v>1067</v>
      </c>
    </row>
    <row r="37" spans="3:20" ht="15.95" customHeight="1" x14ac:dyDescent="0.25">
      <c r="C37" s="6" t="s">
        <v>28</v>
      </c>
      <c r="G37" s="11"/>
      <c r="H37" s="11"/>
      <c r="I37" s="11"/>
      <c r="J37" s="11"/>
      <c r="K37" s="11"/>
      <c r="L37" s="11" t="s">
        <v>504</v>
      </c>
      <c r="M37" s="635">
        <f>M9</f>
        <v>2120</v>
      </c>
      <c r="N37" s="635"/>
      <c r="O37" s="635"/>
      <c r="R37" s="90"/>
    </row>
    <row r="38" spans="3:20" ht="15.95" customHeight="1" x14ac:dyDescent="0.25">
      <c r="C38" s="6" t="s">
        <v>29</v>
      </c>
      <c r="G38" s="11"/>
      <c r="H38" s="11"/>
      <c r="I38" s="11"/>
      <c r="J38" s="11"/>
      <c r="K38" s="11"/>
      <c r="L38" s="11" t="s">
        <v>504</v>
      </c>
      <c r="M38" s="637">
        <f>E14</f>
        <v>18710</v>
      </c>
      <c r="N38" s="637"/>
      <c r="O38" s="637"/>
      <c r="R38" s="90"/>
    </row>
    <row r="39" spans="3:20" ht="15.95" customHeight="1" x14ac:dyDescent="0.25">
      <c r="C39" s="6" t="s">
        <v>30</v>
      </c>
      <c r="G39" s="11"/>
      <c r="H39" s="11"/>
      <c r="I39" s="11"/>
      <c r="J39" s="11"/>
      <c r="K39" s="11"/>
      <c r="L39" s="11" t="s">
        <v>504</v>
      </c>
      <c r="M39" s="140" t="s">
        <v>504</v>
      </c>
      <c r="N39" s="140"/>
      <c r="O39" s="451"/>
      <c r="Q39" s="636">
        <f>P14</f>
        <v>920</v>
      </c>
      <c r="R39" s="636"/>
    </row>
    <row r="40" spans="3:20" ht="15.95" customHeight="1" x14ac:dyDescent="0.25">
      <c r="C40" s="6" t="s">
        <v>31</v>
      </c>
      <c r="G40" s="11"/>
      <c r="H40" s="11"/>
      <c r="I40" s="11"/>
      <c r="J40" s="11"/>
      <c r="K40" s="11"/>
      <c r="L40" s="11" t="s">
        <v>504</v>
      </c>
      <c r="M40" s="140" t="s">
        <v>504</v>
      </c>
      <c r="N40" s="140"/>
      <c r="O40" s="451"/>
      <c r="Q40" s="637">
        <f>G19</f>
        <v>20000</v>
      </c>
      <c r="R40" s="637"/>
    </row>
    <row r="41" spans="3:20" ht="15.95" customHeight="1" x14ac:dyDescent="0.25">
      <c r="C41" s="6" t="s">
        <v>32</v>
      </c>
      <c r="G41" s="11"/>
      <c r="H41" s="11"/>
      <c r="I41" s="11"/>
      <c r="J41" s="11"/>
      <c r="K41" s="11"/>
      <c r="L41" s="11" t="s">
        <v>504</v>
      </c>
      <c r="M41" s="140" t="s">
        <v>504</v>
      </c>
      <c r="N41" s="140"/>
      <c r="O41" s="451"/>
      <c r="Q41" s="637">
        <f>P19</f>
        <v>45000</v>
      </c>
      <c r="R41" s="637"/>
    </row>
    <row r="42" spans="3:20" ht="15.95" customHeight="1" x14ac:dyDescent="0.25">
      <c r="C42" s="6" t="s">
        <v>33</v>
      </c>
      <c r="J42" s="11"/>
      <c r="K42" s="11"/>
      <c r="L42" s="11" t="s">
        <v>504</v>
      </c>
      <c r="M42" s="140" t="s">
        <v>504</v>
      </c>
      <c r="N42" s="140"/>
      <c r="O42" s="451"/>
      <c r="Q42" s="638">
        <f>G24</f>
        <v>112880</v>
      </c>
      <c r="R42" s="638"/>
    </row>
    <row r="43" spans="3:20" ht="15.95" customHeight="1" x14ac:dyDescent="0.25">
      <c r="C43" s="6" t="s">
        <v>34</v>
      </c>
      <c r="J43" s="11"/>
      <c r="K43" s="11"/>
      <c r="L43" s="11" t="s">
        <v>504</v>
      </c>
      <c r="M43" s="637">
        <f>M24</f>
        <v>10200</v>
      </c>
      <c r="N43" s="637"/>
      <c r="O43" s="637"/>
      <c r="R43" s="84"/>
    </row>
    <row r="44" spans="3:20" ht="15.95" customHeight="1" x14ac:dyDescent="0.25">
      <c r="C44" s="6" t="s">
        <v>35</v>
      </c>
      <c r="J44" s="11"/>
      <c r="K44" s="11"/>
      <c r="L44" s="11" t="s">
        <v>504</v>
      </c>
      <c r="M44" s="635">
        <f>E29</f>
        <v>3250</v>
      </c>
      <c r="N44" s="635"/>
      <c r="O44" s="635"/>
      <c r="R44" s="84"/>
    </row>
    <row r="45" spans="3:20" ht="15.95" customHeight="1" x14ac:dyDescent="0.25">
      <c r="C45" s="6" t="s">
        <v>36</v>
      </c>
      <c r="J45" s="11"/>
      <c r="K45" s="11"/>
      <c r="L45" s="11" t="s">
        <v>504</v>
      </c>
      <c r="M45" s="637">
        <f>M29</f>
        <v>87300</v>
      </c>
      <c r="N45" s="637"/>
      <c r="O45" s="637"/>
      <c r="R45" s="84"/>
    </row>
    <row r="46" spans="3:20" ht="17.100000000000001" customHeight="1" thickBot="1" x14ac:dyDescent="0.3">
      <c r="M46" s="641">
        <f>SUM(M36:M45)</f>
        <v>178800</v>
      </c>
      <c r="N46" s="641"/>
      <c r="O46" s="641"/>
      <c r="Q46" s="639">
        <f>SUM(Q36:Q45)</f>
        <v>178800</v>
      </c>
      <c r="R46" s="639"/>
    </row>
    <row r="47" spans="3:20" ht="16.5" thickTop="1" x14ac:dyDescent="0.25"/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scale="93"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30">
      <selection activeCell="B32" sqref="B32"/>
      <pageMargins left="0.7" right="1" top="0.85" bottom="0.8" header="0.5" footer="0.35"/>
      <printOptions horizontalCentered="1"/>
      <pageSetup scale="92"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70" showPageBreaks="1" printArea="1" showRuler="0">
      <selection activeCell="S19" sqref="S19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70" showPageBreaks="1" printArea="1" topLeftCell="A21">
      <selection activeCell="P25" sqref="P25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 topLeftCell="A22">
      <pageMargins left="0.7" right="1" top="0.85" bottom="0.8" header="0.5" footer="0.35"/>
      <printOptions horizontalCentered="1"/>
      <pageSetup scale="92"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scale="93"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 topLeftCell="A13">
      <pageMargins left="0.7" right="1" top="0.85" bottom="0.8" header="0.5" footer="0.35"/>
      <printOptions horizontalCentered="1"/>
      <pageSetup scale="93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9">
    <mergeCell ref="Q46:R46"/>
    <mergeCell ref="M36:O36"/>
    <mergeCell ref="M37:O37"/>
    <mergeCell ref="M38:O38"/>
    <mergeCell ref="M43:O43"/>
    <mergeCell ref="M45:O45"/>
    <mergeCell ref="M46:O46"/>
    <mergeCell ref="M44:O44"/>
    <mergeCell ref="Q39:R39"/>
    <mergeCell ref="Q40:R40"/>
    <mergeCell ref="C3:I3"/>
    <mergeCell ref="C11:I11"/>
    <mergeCell ref="C16:I16"/>
    <mergeCell ref="C21:I21"/>
    <mergeCell ref="K3:R3"/>
    <mergeCell ref="K11:R11"/>
    <mergeCell ref="K16:R16"/>
    <mergeCell ref="Q41:R41"/>
    <mergeCell ref="Q42:R42"/>
    <mergeCell ref="C33:R33"/>
    <mergeCell ref="G8:H8"/>
    <mergeCell ref="P12:Q12"/>
    <mergeCell ref="P14:Q14"/>
    <mergeCell ref="P17:Q17"/>
    <mergeCell ref="G4:H4"/>
    <mergeCell ref="G5:H5"/>
    <mergeCell ref="G6:H6"/>
    <mergeCell ref="G7:H7"/>
    <mergeCell ref="G24:H24"/>
    <mergeCell ref="C34:K34"/>
    <mergeCell ref="P19:Q19"/>
    <mergeCell ref="G17:H17"/>
    <mergeCell ref="G19:H19"/>
    <mergeCell ref="G22:H22"/>
    <mergeCell ref="C31:R31"/>
    <mergeCell ref="C32:R32"/>
    <mergeCell ref="C26:I26"/>
    <mergeCell ref="K26:R26"/>
    <mergeCell ref="K21:R21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28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76" customWidth="1"/>
    <col min="2" max="3" width="4.7109375" style="76" customWidth="1"/>
    <col min="4" max="4" width="11" style="76" customWidth="1"/>
    <col min="5" max="5" width="0.85546875" style="76" customWidth="1"/>
    <col min="6" max="7" width="4.7109375" style="76" customWidth="1"/>
    <col min="8" max="8" width="10" style="76" customWidth="1"/>
    <col min="9" max="9" width="4.5703125" style="76" customWidth="1"/>
    <col min="10" max="11" width="4.7109375" style="76" customWidth="1"/>
    <col min="12" max="12" width="10.28515625" style="76" customWidth="1"/>
    <col min="13" max="13" width="0.85546875" style="76" customWidth="1"/>
    <col min="14" max="14" width="0.42578125" style="76" customWidth="1"/>
    <col min="15" max="16" width="4.7109375" style="76" customWidth="1"/>
    <col min="17" max="17" width="10.140625" style="76" customWidth="1"/>
    <col min="18" max="19" width="9.140625" style="76"/>
    <col min="20" max="20" width="0" style="709" hidden="1" customWidth="1"/>
    <col min="21" max="28" width="9.140625" style="76"/>
    <col min="29" max="30" width="5.7109375" style="76" customWidth="1"/>
    <col min="31" max="31" width="12" style="76" bestFit="1" customWidth="1"/>
    <col min="32" max="16384" width="9.140625" style="76"/>
  </cols>
  <sheetData>
    <row r="1" spans="2:32" ht="28.5" customHeight="1" x14ac:dyDescent="0.25">
      <c r="X1" s="113"/>
      <c r="Y1" s="113"/>
      <c r="Z1" s="113"/>
      <c r="AA1" s="113"/>
      <c r="AB1" s="113"/>
      <c r="AC1" s="113"/>
      <c r="AD1" s="113"/>
      <c r="AE1" s="113"/>
      <c r="AF1" s="113"/>
    </row>
    <row r="2" spans="2:32" ht="18" customHeight="1" x14ac:dyDescent="0.25">
      <c r="B2" s="76" t="s">
        <v>837</v>
      </c>
      <c r="X2" s="113"/>
      <c r="Y2" s="111"/>
      <c r="Z2" s="111"/>
      <c r="AA2" s="111"/>
      <c r="AB2" s="111"/>
      <c r="AC2" s="111"/>
      <c r="AD2" s="113"/>
      <c r="AE2" s="113"/>
      <c r="AF2" s="113"/>
    </row>
    <row r="3" spans="2:32" ht="18" customHeight="1" x14ac:dyDescent="0.25">
      <c r="B3" s="112" t="s">
        <v>286</v>
      </c>
      <c r="C3" s="112"/>
      <c r="X3" s="113"/>
      <c r="Y3" s="111"/>
      <c r="Z3" s="111"/>
      <c r="AA3" s="111"/>
      <c r="AB3" s="111"/>
      <c r="AC3" s="111"/>
      <c r="AD3" s="113"/>
      <c r="AE3" s="113"/>
      <c r="AF3" s="113"/>
    </row>
    <row r="4" spans="2:32" ht="20.100000000000001" customHeight="1" x14ac:dyDescent="0.25">
      <c r="B4" s="574" t="s">
        <v>538</v>
      </c>
      <c r="C4" s="574"/>
      <c r="D4" s="617"/>
      <c r="E4" s="617"/>
      <c r="F4" s="617"/>
      <c r="G4" s="617"/>
      <c r="H4" s="617"/>
      <c r="J4" s="574" t="s">
        <v>548</v>
      </c>
      <c r="K4" s="574"/>
      <c r="L4" s="617"/>
      <c r="M4" s="617"/>
      <c r="N4" s="617"/>
      <c r="O4" s="617"/>
      <c r="P4" s="617"/>
      <c r="Q4" s="617"/>
      <c r="X4" s="113"/>
      <c r="Y4" s="113"/>
      <c r="Z4" s="113"/>
      <c r="AA4" s="113"/>
      <c r="AB4" s="113"/>
      <c r="AC4" s="113"/>
      <c r="AD4" s="113"/>
      <c r="AE4" s="326"/>
      <c r="AF4" s="113"/>
    </row>
    <row r="5" spans="2:32" ht="18" customHeight="1" x14ac:dyDescent="0.25">
      <c r="B5" s="369" t="s">
        <v>1003</v>
      </c>
      <c r="C5" s="204"/>
      <c r="D5" s="120">
        <v>6000</v>
      </c>
      <c r="E5" s="206"/>
      <c r="F5" s="642">
        <v>8000</v>
      </c>
      <c r="G5" s="642"/>
      <c r="H5" s="123" t="s">
        <v>474</v>
      </c>
      <c r="I5" s="132"/>
      <c r="J5" s="369" t="s">
        <v>1003</v>
      </c>
      <c r="K5" s="313"/>
      <c r="L5" s="120">
        <v>130000</v>
      </c>
      <c r="M5" s="209"/>
      <c r="N5" s="120"/>
      <c r="O5" s="642">
        <v>699000</v>
      </c>
      <c r="P5" s="642"/>
      <c r="Q5" s="123" t="s">
        <v>472</v>
      </c>
      <c r="T5" s="709" t="s">
        <v>1082</v>
      </c>
      <c r="X5" s="113"/>
      <c r="Y5" s="113"/>
      <c r="Z5" s="113"/>
      <c r="AA5" s="113"/>
      <c r="AB5" s="113"/>
      <c r="AC5" s="113"/>
      <c r="AD5" s="113"/>
      <c r="AE5" s="326"/>
      <c r="AF5" s="113"/>
    </row>
    <row r="6" spans="2:32" ht="15.95" customHeight="1" x14ac:dyDescent="0.25">
      <c r="B6" s="319" t="s">
        <v>472</v>
      </c>
      <c r="C6" s="204"/>
      <c r="D6" s="120">
        <v>699000</v>
      </c>
      <c r="E6" s="207"/>
      <c r="F6" s="644">
        <v>379000</v>
      </c>
      <c r="G6" s="644"/>
      <c r="H6" s="123" t="s">
        <v>473</v>
      </c>
      <c r="I6" s="132"/>
      <c r="J6" s="475" t="s">
        <v>471</v>
      </c>
      <c r="K6" s="313"/>
      <c r="L6" s="120">
        <v>690000</v>
      </c>
      <c r="M6" s="210"/>
      <c r="N6" s="120"/>
      <c r="O6" s="132"/>
      <c r="P6" s="132"/>
      <c r="X6" s="113"/>
      <c r="Y6" s="113"/>
      <c r="Z6" s="113"/>
      <c r="AA6" s="113"/>
      <c r="AB6" s="113"/>
      <c r="AC6" s="113"/>
      <c r="AD6" s="113"/>
      <c r="AE6" s="326"/>
      <c r="AF6" s="113"/>
    </row>
    <row r="7" spans="2:32" ht="15.95" customHeight="1" x14ac:dyDescent="0.25">
      <c r="B7" s="120"/>
      <c r="C7" s="120"/>
      <c r="D7" s="120"/>
      <c r="E7" s="210"/>
      <c r="F7" s="644">
        <v>9000</v>
      </c>
      <c r="G7" s="644"/>
      <c r="H7" s="123" t="s">
        <v>475</v>
      </c>
      <c r="I7" s="132"/>
      <c r="J7" s="132"/>
      <c r="K7" s="132"/>
      <c r="L7" s="120"/>
      <c r="M7" s="210"/>
      <c r="N7" s="120"/>
      <c r="O7" s="132"/>
      <c r="P7" s="132"/>
      <c r="X7" s="113"/>
      <c r="Y7" s="113"/>
      <c r="Z7" s="113"/>
      <c r="AA7" s="113"/>
      <c r="AB7" s="113"/>
      <c r="AC7" s="113"/>
      <c r="AD7" s="113"/>
      <c r="AE7" s="326"/>
      <c r="AF7" s="113"/>
    </row>
    <row r="8" spans="2:32" ht="15.95" customHeight="1" x14ac:dyDescent="0.25">
      <c r="B8" s="120"/>
      <c r="C8" s="120"/>
      <c r="D8" s="120"/>
      <c r="E8" s="210"/>
      <c r="F8" s="644">
        <v>28000</v>
      </c>
      <c r="G8" s="644"/>
      <c r="H8" s="123" t="s">
        <v>476</v>
      </c>
      <c r="I8" s="132"/>
      <c r="J8" s="132"/>
      <c r="K8" s="132"/>
      <c r="L8" s="120"/>
      <c r="M8" s="210"/>
      <c r="N8" s="120"/>
      <c r="O8" s="132"/>
      <c r="P8" s="132"/>
      <c r="X8" s="113"/>
      <c r="Y8" s="113"/>
      <c r="Z8" s="113"/>
      <c r="AA8" s="113"/>
      <c r="AB8" s="113"/>
      <c r="AC8" s="113"/>
      <c r="AD8" s="113"/>
      <c r="AE8" s="326"/>
      <c r="AF8" s="113"/>
    </row>
    <row r="9" spans="2:32" ht="15.95" customHeight="1" x14ac:dyDescent="0.25">
      <c r="B9" s="120"/>
      <c r="C9" s="120"/>
      <c r="D9" s="120"/>
      <c r="E9" s="210"/>
      <c r="F9" s="644">
        <v>13000</v>
      </c>
      <c r="G9" s="644"/>
      <c r="H9" s="123" t="s">
        <v>477</v>
      </c>
      <c r="I9" s="132"/>
      <c r="J9" s="132"/>
      <c r="K9" s="132"/>
      <c r="L9" s="120"/>
      <c r="M9" s="210"/>
      <c r="N9" s="120"/>
      <c r="O9" s="132"/>
      <c r="P9" s="132"/>
      <c r="X9" s="113"/>
      <c r="Y9" s="113"/>
      <c r="Z9" s="113"/>
      <c r="AA9" s="113"/>
      <c r="AB9" s="113"/>
      <c r="AC9" s="113"/>
      <c r="AD9" s="113"/>
      <c r="AE9" s="326"/>
      <c r="AF9" s="113"/>
    </row>
    <row r="10" spans="2:32" ht="15.95" customHeight="1" x14ac:dyDescent="0.25">
      <c r="B10" s="120"/>
      <c r="C10" s="120"/>
      <c r="D10" s="120"/>
      <c r="E10" s="210"/>
      <c r="F10" s="644">
        <v>26000</v>
      </c>
      <c r="G10" s="644"/>
      <c r="H10" s="123" t="s">
        <v>478</v>
      </c>
      <c r="I10" s="132"/>
      <c r="J10" s="132"/>
      <c r="K10" s="132"/>
      <c r="L10" s="120"/>
      <c r="M10" s="210"/>
      <c r="N10" s="120"/>
      <c r="O10" s="132"/>
      <c r="P10" s="132"/>
      <c r="X10" s="113"/>
      <c r="Y10" s="113"/>
      <c r="Z10" s="113"/>
      <c r="AA10" s="113"/>
      <c r="AB10" s="113"/>
      <c r="AC10" s="113"/>
      <c r="AD10" s="113"/>
      <c r="AE10" s="326"/>
      <c r="AF10" s="113"/>
    </row>
    <row r="11" spans="2:32" ht="15.95" customHeight="1" x14ac:dyDescent="0.25">
      <c r="B11" s="120"/>
      <c r="C11" s="120"/>
      <c r="D11" s="120"/>
      <c r="E11" s="210"/>
      <c r="F11" s="644">
        <v>10300</v>
      </c>
      <c r="G11" s="644"/>
      <c r="H11" s="123" t="s">
        <v>288</v>
      </c>
      <c r="I11" s="132"/>
      <c r="J11" s="132"/>
      <c r="K11" s="132"/>
      <c r="L11" s="120"/>
      <c r="M11" s="210"/>
      <c r="N11" s="120"/>
      <c r="O11" s="132"/>
      <c r="P11" s="132"/>
      <c r="X11" s="113"/>
      <c r="Y11" s="113"/>
      <c r="Z11" s="113"/>
      <c r="AA11" s="113"/>
      <c r="AB11" s="113"/>
      <c r="AC11" s="113"/>
      <c r="AD11" s="113"/>
      <c r="AE11" s="326"/>
      <c r="AF11" s="113"/>
    </row>
    <row r="12" spans="2:32" ht="15.95" customHeight="1" x14ac:dyDescent="0.25">
      <c r="B12" s="205"/>
      <c r="C12" s="205"/>
      <c r="D12" s="205"/>
      <c r="E12" s="211"/>
      <c r="F12" s="643">
        <v>5000</v>
      </c>
      <c r="G12" s="643"/>
      <c r="H12" s="482" t="s">
        <v>223</v>
      </c>
      <c r="I12" s="132"/>
      <c r="J12" s="205"/>
      <c r="K12" s="205"/>
      <c r="L12" s="205"/>
      <c r="M12" s="211"/>
      <c r="N12" s="205"/>
      <c r="O12" s="205"/>
      <c r="P12" s="205"/>
      <c r="Q12" s="148"/>
      <c r="X12" s="113"/>
      <c r="Y12" s="113"/>
      <c r="Z12" s="113"/>
      <c r="AA12" s="113"/>
      <c r="AB12" s="113"/>
      <c r="AC12" s="113"/>
      <c r="AD12" s="113"/>
      <c r="AE12" s="326"/>
      <c r="AF12" s="113"/>
    </row>
    <row r="13" spans="2:32" ht="18" customHeight="1" x14ac:dyDescent="0.25">
      <c r="B13" s="369" t="s">
        <v>1013</v>
      </c>
      <c r="C13" s="120"/>
      <c r="D13" s="120">
        <f>SUM(D5:D11)-SUM(F5:F12)</f>
        <v>226700</v>
      </c>
      <c r="E13" s="210"/>
      <c r="F13" s="133"/>
      <c r="G13" s="133"/>
      <c r="H13" s="132"/>
      <c r="I13" s="132"/>
      <c r="J13" s="369" t="s">
        <v>1013</v>
      </c>
      <c r="K13" s="369"/>
      <c r="L13" s="120">
        <f>SUM(L5:L12)-SUM(O5:O12)</f>
        <v>121000</v>
      </c>
      <c r="M13" s="210"/>
      <c r="N13" s="120"/>
      <c r="O13" s="133"/>
      <c r="P13" s="133"/>
      <c r="X13" s="113"/>
      <c r="Y13" s="113"/>
      <c r="Z13" s="113"/>
      <c r="AA13" s="113"/>
      <c r="AB13" s="113"/>
      <c r="AC13" s="113"/>
      <c r="AD13" s="113"/>
      <c r="AE13" s="326"/>
      <c r="AF13" s="113"/>
    </row>
    <row r="14" spans="2:32" ht="9.9499999999999993" customHeight="1" x14ac:dyDescent="0.25">
      <c r="B14" s="120"/>
      <c r="C14" s="120"/>
      <c r="F14" s="132"/>
      <c r="G14" s="132"/>
      <c r="H14" s="132"/>
      <c r="I14" s="132"/>
      <c r="J14" s="132"/>
      <c r="K14" s="132"/>
      <c r="N14" s="120"/>
      <c r="O14" s="132"/>
      <c r="P14" s="132"/>
      <c r="X14" s="113"/>
      <c r="Y14" s="113"/>
      <c r="Z14" s="113"/>
      <c r="AA14" s="113"/>
      <c r="AB14" s="113"/>
      <c r="AC14" s="113"/>
      <c r="AD14" s="113"/>
      <c r="AE14" s="326"/>
      <c r="AF14" s="113"/>
    </row>
    <row r="15" spans="2:32" ht="18" customHeight="1" x14ac:dyDescent="0.25">
      <c r="B15" s="618" t="s">
        <v>82</v>
      </c>
      <c r="C15" s="618"/>
      <c r="D15" s="619"/>
      <c r="E15" s="619"/>
      <c r="F15" s="619"/>
      <c r="G15" s="619"/>
      <c r="H15" s="619"/>
      <c r="I15" s="132"/>
      <c r="J15" s="596" t="s">
        <v>321</v>
      </c>
      <c r="K15" s="596"/>
      <c r="L15" s="603"/>
      <c r="M15" s="603"/>
      <c r="N15" s="603"/>
      <c r="O15" s="603"/>
      <c r="P15" s="603"/>
      <c r="Q15" s="603"/>
      <c r="X15" s="113"/>
      <c r="Y15" s="113"/>
      <c r="Z15" s="113"/>
      <c r="AA15" s="113"/>
      <c r="AB15" s="113"/>
      <c r="AC15" s="113"/>
      <c r="AD15" s="113"/>
      <c r="AE15" s="326"/>
      <c r="AF15" s="113"/>
    </row>
    <row r="16" spans="2:32" ht="18" customHeight="1" x14ac:dyDescent="0.25">
      <c r="B16" s="369" t="s">
        <v>1003</v>
      </c>
      <c r="C16" s="204"/>
      <c r="D16" s="121">
        <v>96000</v>
      </c>
      <c r="E16" s="206"/>
      <c r="F16" s="642">
        <v>96000</v>
      </c>
      <c r="G16" s="642"/>
      <c r="H16" s="123" t="s">
        <v>476</v>
      </c>
      <c r="I16" s="132"/>
      <c r="J16" s="450" t="s">
        <v>477</v>
      </c>
      <c r="K16" s="43"/>
      <c r="L16" s="27">
        <v>13000</v>
      </c>
      <c r="M16" s="197"/>
      <c r="N16" s="35"/>
      <c r="O16" s="35"/>
      <c r="P16" s="35"/>
      <c r="Q16" s="35"/>
      <c r="X16" s="113"/>
      <c r="Y16" s="113"/>
      <c r="Z16" s="113"/>
      <c r="AA16" s="113"/>
      <c r="AB16" s="113"/>
      <c r="AC16" s="113"/>
      <c r="AD16" s="113"/>
      <c r="AE16" s="326"/>
      <c r="AF16" s="113"/>
    </row>
    <row r="17" spans="2:32" ht="15.95" customHeight="1" x14ac:dyDescent="0.25">
      <c r="B17" s="205"/>
      <c r="C17" s="205"/>
      <c r="D17" s="124"/>
      <c r="E17" s="208"/>
      <c r="F17" s="320"/>
      <c r="G17" s="482"/>
      <c r="H17" s="148"/>
      <c r="I17" s="132"/>
      <c r="J17" s="196"/>
      <c r="K17" s="196"/>
      <c r="L17" s="12"/>
      <c r="M17" s="149"/>
      <c r="N17" s="196"/>
      <c r="O17" s="196"/>
      <c r="P17" s="196"/>
      <c r="Q17" s="196"/>
      <c r="X17" s="113"/>
      <c r="Y17" s="113"/>
      <c r="Z17" s="113"/>
      <c r="AA17" s="113"/>
      <c r="AB17" s="113"/>
      <c r="AC17" s="113"/>
      <c r="AD17" s="113"/>
      <c r="AE17" s="326"/>
      <c r="AF17" s="113"/>
    </row>
    <row r="18" spans="2:32" ht="18" customHeight="1" x14ac:dyDescent="0.25">
      <c r="E18" s="210"/>
      <c r="F18" s="642">
        <f>SUM(F16:F17)-SUM(D16:E17)</f>
        <v>0</v>
      </c>
      <c r="G18" s="642"/>
      <c r="H18" s="368" t="s">
        <v>1013</v>
      </c>
      <c r="I18" s="132"/>
      <c r="J18" s="369" t="s">
        <v>1013</v>
      </c>
      <c r="K18" s="11"/>
      <c r="L18" s="27">
        <f>SUM(L15:L17)-SUM(N15:N17)</f>
        <v>13000</v>
      </c>
      <c r="M18" s="223"/>
      <c r="N18" s="11"/>
      <c r="O18" s="27"/>
      <c r="P18" s="27"/>
      <c r="Q18" s="6"/>
      <c r="X18" s="113"/>
      <c r="Y18" s="113"/>
      <c r="Z18" s="113"/>
      <c r="AA18" s="113"/>
      <c r="AB18" s="113"/>
      <c r="AC18" s="113"/>
      <c r="AD18" s="113"/>
      <c r="AE18" s="326"/>
      <c r="AF18" s="113"/>
    </row>
    <row r="19" spans="2:32" ht="9.9499999999999993" customHeight="1" x14ac:dyDescent="0.25">
      <c r="B19" s="132"/>
      <c r="C19" s="132"/>
      <c r="D19" s="132"/>
      <c r="E19" s="132"/>
      <c r="F19" s="133"/>
      <c r="G19" s="133"/>
      <c r="H19" s="132"/>
      <c r="I19" s="132"/>
      <c r="J19" s="113"/>
      <c r="K19" s="113"/>
      <c r="L19" s="120"/>
      <c r="M19" s="120"/>
      <c r="N19" s="113"/>
      <c r="O19" s="113"/>
      <c r="P19" s="113"/>
      <c r="X19" s="113"/>
      <c r="Y19" s="113"/>
      <c r="Z19" s="113"/>
      <c r="AA19" s="113"/>
      <c r="AB19" s="113"/>
      <c r="AC19" s="113"/>
      <c r="AD19" s="113"/>
      <c r="AE19" s="326"/>
      <c r="AF19" s="113"/>
    </row>
    <row r="20" spans="2:32" ht="18" customHeight="1" x14ac:dyDescent="0.25">
      <c r="B20" s="618" t="s">
        <v>551</v>
      </c>
      <c r="C20" s="618"/>
      <c r="D20" s="619"/>
      <c r="E20" s="619"/>
      <c r="F20" s="619"/>
      <c r="G20" s="619"/>
      <c r="H20" s="619"/>
      <c r="I20" s="132"/>
      <c r="J20" s="618" t="s">
        <v>83</v>
      </c>
      <c r="K20" s="618"/>
      <c r="L20" s="619"/>
      <c r="M20" s="619"/>
      <c r="N20" s="619"/>
      <c r="O20" s="619"/>
      <c r="P20" s="619"/>
      <c r="Q20" s="619"/>
      <c r="X20" s="113"/>
      <c r="Y20" s="113"/>
      <c r="Z20" s="113"/>
      <c r="AA20" s="113"/>
      <c r="AB20" s="113"/>
      <c r="AC20" s="113"/>
      <c r="AD20" s="113"/>
      <c r="AE20" s="326"/>
      <c r="AF20" s="113"/>
    </row>
    <row r="21" spans="2:32" ht="18" customHeight="1" x14ac:dyDescent="0.25">
      <c r="B21" s="120"/>
      <c r="C21" s="120"/>
      <c r="D21" s="120"/>
      <c r="E21" s="209"/>
      <c r="F21" s="642">
        <v>14000</v>
      </c>
      <c r="G21" s="642"/>
      <c r="H21" s="368" t="s">
        <v>1003</v>
      </c>
      <c r="I21" s="132"/>
      <c r="J21" s="118" t="s">
        <v>474</v>
      </c>
      <c r="K21" s="74"/>
      <c r="L21" s="120">
        <v>8000</v>
      </c>
      <c r="M21" s="209"/>
      <c r="N21" s="120"/>
      <c r="O21" s="642">
        <v>8000</v>
      </c>
      <c r="P21" s="642"/>
      <c r="Q21" s="368" t="s">
        <v>1003</v>
      </c>
      <c r="X21" s="113"/>
      <c r="Y21" s="113"/>
      <c r="Z21" s="113"/>
      <c r="AA21" s="113"/>
      <c r="AB21" s="113"/>
      <c r="AC21" s="113"/>
      <c r="AD21" s="113"/>
      <c r="AE21" s="326"/>
      <c r="AF21" s="113"/>
    </row>
    <row r="22" spans="2:32" ht="15.95" customHeight="1" x14ac:dyDescent="0.25">
      <c r="B22" s="205"/>
      <c r="C22" s="205"/>
      <c r="D22" s="205"/>
      <c r="E22" s="211"/>
      <c r="F22" s="320"/>
      <c r="G22" s="482"/>
      <c r="H22" s="482"/>
      <c r="I22" s="132"/>
      <c r="J22" s="148"/>
      <c r="K22" s="148"/>
      <c r="L22" s="148"/>
      <c r="M22" s="208"/>
      <c r="N22" s="317"/>
      <c r="O22" s="148"/>
      <c r="P22" s="148"/>
      <c r="Q22" s="148"/>
      <c r="X22" s="113"/>
      <c r="Y22" s="113"/>
      <c r="Z22" s="113"/>
      <c r="AA22" s="113"/>
      <c r="AB22" s="113"/>
      <c r="AC22" s="113"/>
      <c r="AD22" s="113"/>
      <c r="AE22" s="326"/>
      <c r="AF22" s="113"/>
    </row>
    <row r="23" spans="2:32" ht="18" customHeight="1" x14ac:dyDescent="0.25">
      <c r="B23" s="132"/>
      <c r="C23" s="132"/>
      <c r="D23" s="132"/>
      <c r="E23" s="210"/>
      <c r="F23" s="642">
        <f>SUM(F21:F22)-SUM(D21:E22)</f>
        <v>14000</v>
      </c>
      <c r="G23" s="642"/>
      <c r="H23" s="368" t="s">
        <v>1013</v>
      </c>
      <c r="J23" s="113"/>
      <c r="K23" s="113"/>
      <c r="L23" s="120"/>
      <c r="M23" s="210"/>
      <c r="N23" s="113"/>
      <c r="O23" s="642">
        <f>SUM(O21:O22)-SUM(L21:M22)</f>
        <v>0</v>
      </c>
      <c r="P23" s="642"/>
      <c r="Q23" s="368" t="s">
        <v>1013</v>
      </c>
      <c r="X23" s="113"/>
      <c r="Y23" s="113"/>
      <c r="Z23" s="113"/>
      <c r="AA23" s="113"/>
      <c r="AB23" s="113"/>
      <c r="AC23" s="113"/>
      <c r="AD23" s="113"/>
      <c r="AE23" s="113"/>
      <c r="AF23" s="113"/>
    </row>
    <row r="24" spans="2:32" ht="9.9499999999999993" customHeight="1" x14ac:dyDescent="0.25">
      <c r="E24" s="120"/>
      <c r="F24" s="120"/>
      <c r="G24" s="120"/>
      <c r="L24" s="113"/>
      <c r="M24" s="113"/>
      <c r="O24" s="120"/>
      <c r="P24" s="120"/>
      <c r="X24" s="113"/>
      <c r="Y24" s="113"/>
      <c r="Z24" s="113"/>
      <c r="AA24" s="113"/>
      <c r="AB24" s="113"/>
      <c r="AC24" s="113"/>
      <c r="AD24" s="113"/>
      <c r="AE24" s="113"/>
      <c r="AF24" s="113"/>
    </row>
    <row r="25" spans="2:32" ht="18" customHeight="1" x14ac:dyDescent="0.25">
      <c r="B25" s="618" t="s">
        <v>567</v>
      </c>
      <c r="C25" s="618"/>
      <c r="D25" s="619"/>
      <c r="E25" s="619"/>
      <c r="F25" s="619"/>
      <c r="G25" s="619"/>
      <c r="H25" s="619"/>
      <c r="I25" s="132"/>
      <c r="J25" s="618" t="s">
        <v>554</v>
      </c>
      <c r="K25" s="618"/>
      <c r="L25" s="619"/>
      <c r="M25" s="619"/>
      <c r="N25" s="619"/>
      <c r="O25" s="619"/>
      <c r="P25" s="619"/>
      <c r="Q25" s="619"/>
    </row>
    <row r="26" spans="2:32" ht="18" customHeight="1" x14ac:dyDescent="0.25">
      <c r="B26" s="120"/>
      <c r="C26" s="120"/>
      <c r="D26" s="120"/>
      <c r="E26" s="206"/>
      <c r="F26" s="642">
        <v>80000</v>
      </c>
      <c r="G26" s="642"/>
      <c r="H26" s="368" t="s">
        <v>1003</v>
      </c>
      <c r="I26" s="132"/>
      <c r="J26" s="120"/>
      <c r="K26" s="120"/>
      <c r="L26" s="120"/>
      <c r="M26" s="209"/>
      <c r="N26" s="120"/>
      <c r="O26" s="642">
        <v>114000</v>
      </c>
      <c r="P26" s="642"/>
      <c r="Q26" s="368" t="s">
        <v>1003</v>
      </c>
    </row>
    <row r="27" spans="2:32" ht="15.95" customHeight="1" x14ac:dyDescent="0.25">
      <c r="B27" s="205"/>
      <c r="C27" s="205"/>
      <c r="D27" s="205"/>
      <c r="E27" s="211"/>
      <c r="F27" s="320"/>
      <c r="G27" s="482"/>
      <c r="H27" s="482"/>
      <c r="I27" s="132"/>
      <c r="J27" s="205"/>
      <c r="K27" s="205"/>
      <c r="L27" s="205"/>
      <c r="M27" s="211"/>
      <c r="N27" s="205"/>
      <c r="O27" s="320"/>
      <c r="P27" s="482"/>
      <c r="Q27" s="482"/>
    </row>
    <row r="28" spans="2:32" ht="18" customHeight="1" x14ac:dyDescent="0.25">
      <c r="E28" s="207"/>
      <c r="F28" s="642">
        <f>SUM(F26:F27)-SUM(D26:E27)</f>
        <v>80000</v>
      </c>
      <c r="G28" s="642"/>
      <c r="H28" s="368" t="s">
        <v>1013</v>
      </c>
      <c r="M28" s="207"/>
      <c r="N28" s="113"/>
      <c r="O28" s="642">
        <f>SUM(O26:O27)-SUM(L26:M27)</f>
        <v>114000</v>
      </c>
      <c r="P28" s="642"/>
      <c r="Q28" s="368" t="s">
        <v>1013</v>
      </c>
    </row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N5" sqref="N5"/>
      <pageMargins left="1" right="0.7" top="0.85" bottom="0.8" header="0.5" footer="0.35"/>
      <printOptions horizontalCentered="1"/>
      <pageSetup orientation="portrait" useFirstPageNumber="1" horizontalDpi="1200" verticalDpi="1200" r:id="rId2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>
      <selection activeCell="I25" sqref="I25:N25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70" showPageBreaks="1" printArea="1" topLeftCell="A13">
      <selection activeCell="V26" sqref="V26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1" right="0.7" top="0.85" bottom="0.8" header="0.5" footer="0.35"/>
      <printOptions horizontalCentered="1"/>
      <pageSetup orientation="portrait" useFirstPageNumber="1" horizontalDpi="1200" verticalDpi="1200" r:id="rId6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27">
    <mergeCell ref="F11:G11"/>
    <mergeCell ref="J20:Q20"/>
    <mergeCell ref="J25:Q25"/>
    <mergeCell ref="J4:Q4"/>
    <mergeCell ref="J15:Q15"/>
    <mergeCell ref="O5:P5"/>
    <mergeCell ref="B20:H20"/>
    <mergeCell ref="B15:H15"/>
    <mergeCell ref="B25:H25"/>
    <mergeCell ref="B4:H4"/>
    <mergeCell ref="F5:G5"/>
    <mergeCell ref="F6:G6"/>
    <mergeCell ref="F7:G7"/>
    <mergeCell ref="F8:G8"/>
    <mergeCell ref="F9:G9"/>
    <mergeCell ref="F10:G10"/>
    <mergeCell ref="F12:G12"/>
    <mergeCell ref="F16:G16"/>
    <mergeCell ref="F18:G18"/>
    <mergeCell ref="F21:G21"/>
    <mergeCell ref="F23:G23"/>
    <mergeCell ref="F28:G28"/>
    <mergeCell ref="O26:P26"/>
    <mergeCell ref="O28:P28"/>
    <mergeCell ref="O21:P21"/>
    <mergeCell ref="O23:P23"/>
    <mergeCell ref="F26:G26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8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3" width="5.42578125" style="6" customWidth="1"/>
    <col min="4" max="4" width="9.7109375" style="6" customWidth="1"/>
    <col min="5" max="6" width="0.85546875" style="6" customWidth="1"/>
    <col min="7" max="8" width="4.7109375" style="6" customWidth="1"/>
    <col min="9" max="9" width="10.28515625" style="6" customWidth="1"/>
    <col min="10" max="10" width="3.28515625" style="6" customWidth="1"/>
    <col min="11" max="12" width="4.7109375" style="6" customWidth="1"/>
    <col min="13" max="13" width="9.5703125" style="6" customWidth="1"/>
    <col min="14" max="15" width="0.85546875" style="6" customWidth="1"/>
    <col min="16" max="17" width="4.7109375" style="6" customWidth="1"/>
    <col min="18" max="18" width="10.7109375" style="6" customWidth="1"/>
    <col min="19" max="20" width="9.140625" style="6"/>
    <col min="21" max="21" width="0" style="701" hidden="1" customWidth="1"/>
    <col min="22" max="16384" width="9.140625" style="6"/>
  </cols>
  <sheetData>
    <row r="1" spans="2:21" ht="28.5" customHeight="1" x14ac:dyDescent="0.25"/>
    <row r="2" spans="2:21" ht="18" customHeight="1" x14ac:dyDescent="0.25">
      <c r="B2" s="6" t="s">
        <v>858</v>
      </c>
    </row>
    <row r="3" spans="2:21" ht="18" customHeight="1" x14ac:dyDescent="0.25">
      <c r="B3" s="618" t="s">
        <v>309</v>
      </c>
      <c r="C3" s="618"/>
      <c r="D3" s="619"/>
      <c r="E3" s="619"/>
      <c r="F3" s="619"/>
      <c r="G3" s="619"/>
      <c r="H3" s="619"/>
      <c r="I3" s="619"/>
      <c r="K3" s="548" t="s">
        <v>310</v>
      </c>
      <c r="L3" s="548"/>
      <c r="M3" s="589"/>
      <c r="N3" s="589"/>
      <c r="O3" s="589"/>
      <c r="P3" s="589"/>
      <c r="Q3" s="589"/>
      <c r="R3" s="589"/>
    </row>
    <row r="4" spans="2:21" ht="18" customHeight="1" x14ac:dyDescent="0.25">
      <c r="B4" s="120"/>
      <c r="C4" s="120"/>
      <c r="D4" s="120"/>
      <c r="E4" s="209"/>
      <c r="F4" s="120"/>
      <c r="G4" s="620">
        <v>16000</v>
      </c>
      <c r="H4" s="620"/>
      <c r="I4" s="368" t="s">
        <v>1003</v>
      </c>
      <c r="J4" s="35"/>
      <c r="K4" s="27"/>
      <c r="L4" s="27"/>
      <c r="M4" s="27"/>
      <c r="N4" s="199"/>
      <c r="O4" s="35"/>
      <c r="P4" s="645">
        <v>690000</v>
      </c>
      <c r="Q4" s="645"/>
      <c r="R4" s="63" t="s">
        <v>471</v>
      </c>
      <c r="U4" s="701" t="s">
        <v>1082</v>
      </c>
    </row>
    <row r="5" spans="2:21" ht="15.95" customHeight="1" x14ac:dyDescent="0.25">
      <c r="B5" s="205"/>
      <c r="C5" s="205"/>
      <c r="D5" s="205"/>
      <c r="E5" s="211"/>
      <c r="F5" s="237"/>
      <c r="G5" s="205"/>
      <c r="H5" s="148"/>
      <c r="I5" s="482"/>
      <c r="J5" s="35"/>
      <c r="K5" s="196"/>
      <c r="L5" s="196"/>
      <c r="M5" s="196"/>
      <c r="N5" s="198"/>
      <c r="O5" s="196"/>
      <c r="P5" s="196"/>
      <c r="Q5" s="12"/>
      <c r="R5" s="12"/>
    </row>
    <row r="6" spans="2:21" ht="18" customHeight="1" x14ac:dyDescent="0.25">
      <c r="B6" s="76"/>
      <c r="C6" s="76"/>
      <c r="D6" s="113"/>
      <c r="E6" s="207"/>
      <c r="F6" s="76"/>
      <c r="G6" s="645">
        <f>SUM(G4:G5)-SUM(D4:D5)</f>
        <v>16000</v>
      </c>
      <c r="H6" s="645"/>
      <c r="I6" s="368" t="s">
        <v>1013</v>
      </c>
      <c r="J6" s="35"/>
      <c r="K6" s="27"/>
      <c r="L6" s="27"/>
      <c r="M6" s="27"/>
      <c r="N6" s="223"/>
      <c r="O6" s="27"/>
      <c r="P6" s="645">
        <f>SUM(P4:P5)-SUM(M4:M5)</f>
        <v>690000</v>
      </c>
      <c r="Q6" s="645"/>
      <c r="R6" s="368" t="s">
        <v>1013</v>
      </c>
    </row>
    <row r="7" spans="2:21" s="11" customFormat="1" ht="15.95" customHeight="1" x14ac:dyDescent="0.25">
      <c r="J7" s="27"/>
      <c r="K7" s="27"/>
      <c r="L7" s="27"/>
      <c r="M7" s="27"/>
      <c r="N7" s="27"/>
      <c r="O7" s="27"/>
      <c r="P7" s="27"/>
      <c r="Q7" s="27"/>
      <c r="U7" s="702"/>
    </row>
    <row r="8" spans="2:21" s="11" customFormat="1" ht="15.95" customHeight="1" x14ac:dyDescent="0.25">
      <c r="B8" s="596" t="s">
        <v>311</v>
      </c>
      <c r="C8" s="596"/>
      <c r="D8" s="603"/>
      <c r="E8" s="603"/>
      <c r="F8" s="603"/>
      <c r="G8" s="603"/>
      <c r="H8" s="603"/>
      <c r="I8" s="603"/>
      <c r="J8" s="27"/>
      <c r="K8" s="596" t="s">
        <v>312</v>
      </c>
      <c r="L8" s="596"/>
      <c r="M8" s="596"/>
      <c r="N8" s="596"/>
      <c r="O8" s="596"/>
      <c r="P8" s="596"/>
      <c r="Q8" s="596"/>
      <c r="R8" s="596"/>
      <c r="U8" s="702"/>
    </row>
    <row r="9" spans="2:21" s="11" customFormat="1" ht="15.95" customHeight="1" x14ac:dyDescent="0.25">
      <c r="B9" s="51" t="s">
        <v>476</v>
      </c>
      <c r="C9" s="10"/>
      <c r="D9" s="27">
        <v>124000</v>
      </c>
      <c r="E9" s="199"/>
      <c r="F9" s="35"/>
      <c r="G9" s="35"/>
      <c r="H9" s="35"/>
      <c r="I9" s="35"/>
      <c r="J9" s="27"/>
      <c r="K9" s="51" t="s">
        <v>478</v>
      </c>
      <c r="L9" s="10"/>
      <c r="M9" s="27">
        <v>26000</v>
      </c>
      <c r="N9" s="199"/>
      <c r="O9" s="27"/>
      <c r="P9" s="27"/>
      <c r="Q9" s="27"/>
      <c r="R9" s="6"/>
      <c r="T9" s="6"/>
      <c r="U9" s="702"/>
    </row>
    <row r="10" spans="2:21" s="11" customFormat="1" ht="15.95" customHeight="1" x14ac:dyDescent="0.25">
      <c r="B10" s="196"/>
      <c r="C10" s="196"/>
      <c r="D10" s="196"/>
      <c r="E10" s="198"/>
      <c r="F10" s="196"/>
      <c r="G10" s="196"/>
      <c r="H10" s="196"/>
      <c r="I10" s="196"/>
      <c r="J10" s="27"/>
      <c r="K10" s="196"/>
      <c r="L10" s="196"/>
      <c r="M10" s="196"/>
      <c r="N10" s="198"/>
      <c r="O10" s="196"/>
      <c r="P10" s="196"/>
      <c r="Q10" s="196"/>
      <c r="R10" s="12"/>
      <c r="T10" s="6"/>
      <c r="U10" s="702"/>
    </row>
    <row r="11" spans="2:21" s="11" customFormat="1" ht="15.95" customHeight="1" x14ac:dyDescent="0.25">
      <c r="B11" s="369" t="s">
        <v>1013</v>
      </c>
      <c r="C11" s="369"/>
      <c r="D11" s="27">
        <f>SUM(D9:D10)-SUM(G9:G10)</f>
        <v>124000</v>
      </c>
      <c r="E11" s="223"/>
      <c r="F11" s="27"/>
      <c r="G11" s="27"/>
      <c r="H11" s="27"/>
      <c r="I11" s="35"/>
      <c r="J11" s="27"/>
      <c r="K11" s="369" t="s">
        <v>1013</v>
      </c>
      <c r="L11" s="369"/>
      <c r="M11" s="27">
        <f>SUM(M9:M10)-SUM(P9:P10)</f>
        <v>26000</v>
      </c>
      <c r="N11" s="46"/>
      <c r="R11" s="6"/>
      <c r="T11" s="6"/>
      <c r="U11" s="702"/>
    </row>
    <row r="12" spans="2:21" s="11" customFormat="1" ht="15.95" customHeight="1" x14ac:dyDescent="0.25">
      <c r="J12" s="27"/>
      <c r="K12" s="27"/>
      <c r="L12" s="27"/>
      <c r="M12" s="27"/>
      <c r="N12" s="27"/>
      <c r="O12" s="27"/>
      <c r="P12" s="27"/>
      <c r="Q12" s="27"/>
      <c r="T12" s="6"/>
      <c r="U12" s="702"/>
    </row>
    <row r="13" spans="2:21" ht="18" customHeight="1" x14ac:dyDescent="0.25">
      <c r="B13" s="596" t="s">
        <v>313</v>
      </c>
      <c r="C13" s="596"/>
      <c r="D13" s="603"/>
      <c r="E13" s="603"/>
      <c r="F13" s="603"/>
      <c r="G13" s="603"/>
      <c r="H13" s="603"/>
      <c r="I13" s="603"/>
      <c r="K13" s="596" t="s">
        <v>954</v>
      </c>
      <c r="L13" s="596"/>
      <c r="M13" s="603"/>
      <c r="N13" s="603"/>
      <c r="O13" s="603"/>
      <c r="P13" s="603"/>
      <c r="Q13" s="603"/>
      <c r="R13" s="603"/>
    </row>
    <row r="14" spans="2:21" ht="18" customHeight="1" x14ac:dyDescent="0.25">
      <c r="B14" s="51" t="s">
        <v>473</v>
      </c>
      <c r="C14" s="10"/>
      <c r="D14" s="27">
        <v>379000</v>
      </c>
      <c r="E14" s="197"/>
      <c r="F14" s="35"/>
      <c r="G14" s="35"/>
      <c r="H14" s="35"/>
      <c r="I14" s="35"/>
      <c r="K14" s="51" t="s">
        <v>475</v>
      </c>
      <c r="L14" s="10"/>
      <c r="M14" s="27">
        <v>9000</v>
      </c>
      <c r="N14" s="197"/>
      <c r="O14" s="35"/>
      <c r="P14" s="35"/>
      <c r="Q14" s="35"/>
      <c r="R14" s="35"/>
    </row>
    <row r="15" spans="2:21" ht="15.95" customHeight="1" x14ac:dyDescent="0.25">
      <c r="B15" s="196"/>
      <c r="C15" s="196"/>
      <c r="D15" s="12"/>
      <c r="E15" s="149"/>
      <c r="F15" s="196"/>
      <c r="G15" s="196"/>
      <c r="H15" s="196"/>
      <c r="I15" s="196"/>
      <c r="K15" s="196"/>
      <c r="L15" s="196"/>
      <c r="M15" s="12"/>
      <c r="N15" s="149"/>
      <c r="O15" s="196"/>
      <c r="P15" s="196"/>
      <c r="Q15" s="196"/>
      <c r="R15" s="196"/>
    </row>
    <row r="16" spans="2:21" ht="18" customHeight="1" x14ac:dyDescent="0.25">
      <c r="B16" s="369" t="s">
        <v>1013</v>
      </c>
      <c r="C16" s="369"/>
      <c r="D16" s="27">
        <f>SUM(D13:D15)-SUM(G13:G15)</f>
        <v>379000</v>
      </c>
      <c r="E16" s="223"/>
      <c r="F16" s="11"/>
      <c r="G16" s="27"/>
      <c r="H16" s="27"/>
      <c r="K16" s="369" t="s">
        <v>1013</v>
      </c>
      <c r="L16" s="369"/>
      <c r="M16" s="27">
        <f>SUM(M13:M15)-SUM(P13:P15)</f>
        <v>9000</v>
      </c>
      <c r="N16" s="223"/>
      <c r="O16" s="11"/>
      <c r="P16" s="27"/>
      <c r="Q16" s="27"/>
    </row>
    <row r="17" spans="2:18" ht="15.95" customHeight="1" x14ac:dyDescent="0.25">
      <c r="J17" s="35"/>
      <c r="K17" s="11"/>
      <c r="L17" s="11"/>
      <c r="M17" s="27"/>
      <c r="N17" s="11"/>
      <c r="O17" s="11"/>
      <c r="P17" s="11"/>
      <c r="Q17" s="11"/>
    </row>
    <row r="18" spans="2:18" ht="18" customHeight="1" x14ac:dyDescent="0.25">
      <c r="B18" s="596" t="s">
        <v>314</v>
      </c>
      <c r="C18" s="596"/>
      <c r="D18" s="603"/>
      <c r="E18" s="603"/>
      <c r="F18" s="603"/>
      <c r="G18" s="603"/>
      <c r="H18" s="603"/>
      <c r="I18" s="603"/>
      <c r="K18" s="548" t="s">
        <v>662</v>
      </c>
      <c r="L18" s="548"/>
      <c r="M18" s="589"/>
      <c r="N18" s="589"/>
      <c r="O18" s="589"/>
      <c r="P18" s="589"/>
      <c r="Q18" s="589"/>
      <c r="R18" s="589"/>
    </row>
    <row r="19" spans="2:18" ht="18" customHeight="1" x14ac:dyDescent="0.25">
      <c r="B19" s="51" t="s">
        <v>223</v>
      </c>
      <c r="C19" s="10"/>
      <c r="D19" s="27">
        <f>'2-47'!F12</f>
        <v>5000</v>
      </c>
      <c r="E19" s="199"/>
      <c r="F19" s="27"/>
      <c r="G19" s="35"/>
      <c r="H19" s="35"/>
      <c r="K19" s="51" t="s">
        <v>288</v>
      </c>
      <c r="L19" s="10"/>
      <c r="M19" s="27">
        <f>'2-47'!F11</f>
        <v>10300</v>
      </c>
      <c r="N19" s="199"/>
      <c r="O19" s="27"/>
      <c r="P19" s="35"/>
      <c r="Q19" s="35"/>
    </row>
    <row r="20" spans="2:18" ht="15.95" customHeight="1" x14ac:dyDescent="0.25">
      <c r="B20" s="196"/>
      <c r="C20" s="196"/>
      <c r="D20" s="196"/>
      <c r="E20" s="198"/>
      <c r="F20" s="196"/>
      <c r="G20" s="196"/>
      <c r="H20" s="196"/>
      <c r="I20" s="12"/>
      <c r="K20" s="196"/>
      <c r="L20" s="196"/>
      <c r="M20" s="196"/>
      <c r="N20" s="198"/>
      <c r="O20" s="196"/>
      <c r="P20" s="196"/>
      <c r="Q20" s="196"/>
      <c r="R20" s="12"/>
    </row>
    <row r="21" spans="2:18" ht="18" customHeight="1" x14ac:dyDescent="0.25">
      <c r="B21" s="369" t="s">
        <v>1013</v>
      </c>
      <c r="C21" s="369"/>
      <c r="D21" s="27">
        <f>SUM(D18:D20)-SUM(F18:F20)</f>
        <v>5000</v>
      </c>
      <c r="E21" s="46"/>
      <c r="F21" s="11"/>
      <c r="G21" s="11"/>
      <c r="H21" s="11"/>
      <c r="K21" s="369" t="s">
        <v>1013</v>
      </c>
      <c r="L21" s="369"/>
      <c r="M21" s="27">
        <f>SUM(M19:M20)-SUM(P19:P20)</f>
        <v>10300</v>
      </c>
      <c r="N21" s="223"/>
      <c r="O21" s="27"/>
      <c r="P21" s="27"/>
      <c r="Q21" s="27"/>
    </row>
    <row r="22" spans="2:18" ht="15.95" customHeight="1" x14ac:dyDescent="0.25"/>
    <row r="23" spans="2:18" ht="18" customHeight="1" x14ac:dyDescent="0.25">
      <c r="J23" s="35"/>
    </row>
    <row r="24" spans="2:18" ht="18" customHeight="1" x14ac:dyDescent="0.25">
      <c r="J24" s="35"/>
    </row>
    <row r="25" spans="2:18" ht="15.95" customHeight="1" x14ac:dyDescent="0.25">
      <c r="J25" s="35"/>
    </row>
    <row r="26" spans="2:18" ht="18" customHeight="1" x14ac:dyDescent="0.25"/>
    <row r="28" spans="2:18" x14ac:dyDescent="0.25">
      <c r="J28" s="35"/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scale="93" orientation="portrait" useFirstPageNumber="1" horizontalDpi="1200" verticalDpi="1200" r:id="rId1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J20" sqref="J20"/>
      <pageMargins left="0.7" right="1" top="0.85" bottom="0.8" header="0.5" footer="0.35"/>
      <printOptions horizontalCentered="1"/>
      <pageSetup scale="92" orientation="portrait" useFirstPageNumber="1" horizontalDpi="1200" verticalDpi="1200" r:id="rId2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19">
      <selection activeCell="J14" sqref="J14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>
      <selection activeCell="J14" sqref="J14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scale="92" orientation="portrait" useFirstPageNumber="1" horizontalDpi="1200" verticalDpi="1200" r:id="rId5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scale="93" orientation="portrait" useFirstPageNumber="1" horizontalDpi="1200" verticalDpi="1200" r:id="rId6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scale="92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2">
    <mergeCell ref="K3:R3"/>
    <mergeCell ref="K18:R18"/>
    <mergeCell ref="B3:I3"/>
    <mergeCell ref="B13:I13"/>
    <mergeCell ref="K13:R13"/>
    <mergeCell ref="B18:I18"/>
    <mergeCell ref="B8:I8"/>
    <mergeCell ref="K8:R8"/>
    <mergeCell ref="G4:H4"/>
    <mergeCell ref="G6:H6"/>
    <mergeCell ref="P4:Q4"/>
    <mergeCell ref="P6:Q6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 alignWithMargins="0"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6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4.7109375" style="11" customWidth="1"/>
    <col min="3" max="5" width="3.5703125" style="6" customWidth="1"/>
    <col min="6" max="6" width="4.7109375" style="6" customWidth="1"/>
    <col min="7" max="7" width="9.140625" style="6"/>
    <col min="8" max="8" width="6.140625" style="6" customWidth="1"/>
    <col min="9" max="9" width="5.5703125" style="6" customWidth="1"/>
    <col min="10" max="10" width="3.7109375" style="6" customWidth="1"/>
    <col min="11" max="11" width="4.7109375" style="6" customWidth="1"/>
    <col min="12" max="12" width="12.5703125" style="6" customWidth="1"/>
    <col min="13" max="14" width="12.7109375" style="6" customWidth="1"/>
    <col min="15" max="15" width="0" style="702" hidden="1" customWidth="1"/>
    <col min="16" max="16" width="2.7109375" style="702" hidden="1" customWidth="1"/>
    <col min="17" max="17" width="0" style="677" hidden="1" customWidth="1"/>
    <col min="18" max="18" width="2.7109375" style="677" hidden="1" customWidth="1"/>
    <col min="19" max="19" width="0" style="677" hidden="1" customWidth="1"/>
    <col min="20" max="20" width="2.7109375" style="677" hidden="1" customWidth="1"/>
    <col min="21" max="21" width="0" style="677" hidden="1" customWidth="1"/>
    <col min="22" max="22" width="2.7109375" style="338" customWidth="1"/>
    <col min="23" max="23" width="9.140625" style="338"/>
    <col min="24" max="24" width="2.7109375" style="338" customWidth="1"/>
    <col min="25" max="25" width="9.140625" style="338"/>
    <col min="26" max="26" width="2.7109375" style="6" customWidth="1"/>
    <col min="27" max="16384" width="9.140625" style="6"/>
  </cols>
  <sheetData>
    <row r="1" spans="2:25" ht="18.75" customHeight="1" x14ac:dyDescent="0.25"/>
    <row r="2" spans="2:25" ht="18" customHeight="1" x14ac:dyDescent="0.25">
      <c r="B2" s="6" t="s">
        <v>858</v>
      </c>
    </row>
    <row r="3" spans="2:25" ht="18" customHeight="1" thickBot="1" x14ac:dyDescent="0.3">
      <c r="B3" s="28" t="s">
        <v>540</v>
      </c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</row>
    <row r="4" spans="2:25" ht="21.95" customHeight="1" thickTop="1" thickBot="1" x14ac:dyDescent="0.3">
      <c r="B4" s="127"/>
      <c r="C4" s="561" t="s">
        <v>562</v>
      </c>
      <c r="D4" s="573"/>
      <c r="E4" s="562"/>
      <c r="F4" s="559" t="s">
        <v>497</v>
      </c>
      <c r="G4" s="559"/>
      <c r="H4" s="559"/>
      <c r="I4" s="559"/>
      <c r="J4" s="559"/>
      <c r="K4" s="559"/>
      <c r="L4" s="560"/>
      <c r="M4" s="31" t="s">
        <v>545</v>
      </c>
      <c r="N4" s="721" t="s">
        <v>543</v>
      </c>
    </row>
    <row r="5" spans="2:25" ht="16.5" customHeight="1" thickTop="1" x14ac:dyDescent="0.25">
      <c r="B5" s="127"/>
      <c r="C5" s="621" t="s">
        <v>509</v>
      </c>
      <c r="D5" s="622"/>
      <c r="E5" s="259"/>
      <c r="F5" s="94" t="s">
        <v>548</v>
      </c>
      <c r="G5" s="94"/>
      <c r="H5" s="94"/>
      <c r="I5" s="94"/>
      <c r="J5" s="12"/>
      <c r="K5" s="12"/>
      <c r="L5" s="56"/>
      <c r="M5" s="57">
        <f>'2-47'!L6</f>
        <v>690000</v>
      </c>
      <c r="N5" s="529"/>
      <c r="O5" s="724" t="s">
        <v>149</v>
      </c>
      <c r="P5" s="717" t="s">
        <v>1068</v>
      </c>
    </row>
    <row r="6" spans="2:25" ht="16.5" customHeight="1" x14ac:dyDescent="0.25">
      <c r="B6" s="127"/>
      <c r="C6" s="599"/>
      <c r="D6" s="600"/>
      <c r="E6" s="260"/>
      <c r="F6" s="13" t="s">
        <v>504</v>
      </c>
      <c r="G6" s="13" t="s">
        <v>572</v>
      </c>
      <c r="H6" s="26"/>
      <c r="I6" s="26"/>
      <c r="J6" s="13"/>
      <c r="K6" s="13"/>
      <c r="L6" s="24"/>
      <c r="M6" s="22"/>
      <c r="N6" s="529">
        <f>'2-48'!P4</f>
        <v>690000</v>
      </c>
    </row>
    <row r="7" spans="2:25" ht="16.5" customHeight="1" x14ac:dyDescent="0.25">
      <c r="B7" s="127"/>
      <c r="C7" s="631"/>
      <c r="D7" s="632"/>
      <c r="E7" s="260"/>
      <c r="F7" s="174" t="s">
        <v>650</v>
      </c>
      <c r="G7" s="26"/>
      <c r="H7" s="26"/>
      <c r="I7" s="26"/>
      <c r="J7" s="13"/>
      <c r="K7" s="13"/>
      <c r="L7" s="24"/>
      <c r="M7" s="22"/>
      <c r="N7" s="529"/>
    </row>
    <row r="8" spans="2:25" ht="15" customHeight="1" x14ac:dyDescent="0.25">
      <c r="B8" s="127"/>
      <c r="C8" s="631"/>
      <c r="D8" s="632"/>
      <c r="E8" s="260"/>
      <c r="F8" s="26"/>
      <c r="G8" s="26"/>
      <c r="H8" s="26"/>
      <c r="I8" s="26"/>
      <c r="J8" s="13"/>
      <c r="K8" s="13"/>
      <c r="L8" s="24"/>
      <c r="M8" s="22"/>
      <c r="N8" s="529"/>
    </row>
    <row r="9" spans="2:25" ht="16.5" customHeight="1" x14ac:dyDescent="0.25">
      <c r="B9" s="127"/>
      <c r="C9" s="631" t="s">
        <v>510</v>
      </c>
      <c r="D9" s="632"/>
      <c r="E9" s="260"/>
      <c r="F9" s="13" t="s">
        <v>294</v>
      </c>
      <c r="G9" s="13"/>
      <c r="H9" s="26"/>
      <c r="I9" s="26"/>
      <c r="J9" s="13"/>
      <c r="K9" s="13"/>
      <c r="L9" s="24"/>
      <c r="M9" s="22">
        <f>U46</f>
        <v>699000</v>
      </c>
      <c r="N9" s="529"/>
    </row>
    <row r="10" spans="2:25" ht="16.5" customHeight="1" x14ac:dyDescent="0.25">
      <c r="B10" s="127"/>
      <c r="C10" s="631"/>
      <c r="D10" s="632"/>
      <c r="E10" s="260"/>
      <c r="F10" s="26" t="s">
        <v>504</v>
      </c>
      <c r="G10" s="26" t="s">
        <v>548</v>
      </c>
      <c r="H10" s="26"/>
      <c r="I10" s="26"/>
      <c r="J10" s="13"/>
      <c r="K10" s="13"/>
      <c r="L10" s="24"/>
      <c r="M10" s="22"/>
      <c r="N10" s="529">
        <f>'2-47'!O5</f>
        <v>699000</v>
      </c>
    </row>
    <row r="11" spans="2:25" ht="16.5" customHeight="1" x14ac:dyDescent="0.25">
      <c r="B11" s="127"/>
      <c r="C11" s="631"/>
      <c r="D11" s="632"/>
      <c r="E11" s="260"/>
      <c r="F11" s="174" t="s">
        <v>663</v>
      </c>
      <c r="G11" s="26"/>
      <c r="H11" s="26"/>
      <c r="I11" s="26"/>
      <c r="J11" s="13"/>
      <c r="K11" s="13"/>
      <c r="L11" s="24"/>
      <c r="M11" s="22"/>
      <c r="N11" s="722"/>
    </row>
    <row r="12" spans="2:25" s="62" customFormat="1" ht="16.5" customHeight="1" x14ac:dyDescent="0.25">
      <c r="B12" s="130"/>
      <c r="C12" s="631"/>
      <c r="D12" s="632"/>
      <c r="E12" s="261"/>
      <c r="G12" s="100"/>
      <c r="H12" s="100"/>
      <c r="I12" s="100"/>
      <c r="J12" s="101"/>
      <c r="K12" s="101"/>
      <c r="L12" s="102"/>
      <c r="M12" s="103"/>
      <c r="N12" s="723"/>
      <c r="O12" s="725"/>
      <c r="P12" s="725"/>
      <c r="Q12" s="677"/>
      <c r="R12" s="677"/>
      <c r="S12" s="677"/>
      <c r="T12" s="677"/>
      <c r="U12" s="677"/>
      <c r="V12" s="338"/>
      <c r="W12" s="338"/>
      <c r="X12" s="338"/>
      <c r="Y12" s="338"/>
    </row>
    <row r="13" spans="2:25" ht="16.5" customHeight="1" x14ac:dyDescent="0.25">
      <c r="B13" s="127"/>
      <c r="C13" s="631" t="s">
        <v>511</v>
      </c>
      <c r="D13" s="632"/>
      <c r="E13" s="260"/>
      <c r="F13" s="13" t="s">
        <v>83</v>
      </c>
      <c r="G13" s="21"/>
      <c r="H13" s="21"/>
      <c r="I13" s="21"/>
      <c r="J13" s="13"/>
      <c r="K13" s="13"/>
      <c r="L13" s="24"/>
      <c r="M13" s="22">
        <f>'2-47'!L21</f>
        <v>8000</v>
      </c>
      <c r="N13" s="529"/>
    </row>
    <row r="14" spans="2:25" ht="16.5" customHeight="1" x14ac:dyDescent="0.25">
      <c r="B14" s="127"/>
      <c r="C14" s="631"/>
      <c r="D14" s="632"/>
      <c r="E14" s="260"/>
      <c r="F14" s="21" t="s">
        <v>504</v>
      </c>
      <c r="G14" s="21" t="s">
        <v>538</v>
      </c>
      <c r="H14" s="21"/>
      <c r="I14" s="21"/>
      <c r="J14" s="13"/>
      <c r="K14" s="13"/>
      <c r="L14" s="24"/>
      <c r="M14" s="22"/>
      <c r="N14" s="529">
        <f>'2-47'!F5</f>
        <v>8000</v>
      </c>
    </row>
    <row r="15" spans="2:25" ht="16.5" customHeight="1" x14ac:dyDescent="0.25">
      <c r="B15" s="127"/>
      <c r="C15" s="631"/>
      <c r="D15" s="632"/>
      <c r="E15" s="262"/>
      <c r="F15" s="250" t="s">
        <v>664</v>
      </c>
      <c r="G15" s="21"/>
      <c r="H15" s="21"/>
      <c r="I15" s="21"/>
      <c r="J15" s="13"/>
      <c r="K15" s="13"/>
      <c r="L15" s="24"/>
      <c r="M15" s="22"/>
      <c r="N15" s="529"/>
    </row>
    <row r="16" spans="2:25" ht="15" customHeight="1" x14ac:dyDescent="0.25">
      <c r="B16" s="127"/>
      <c r="C16" s="631"/>
      <c r="D16" s="632"/>
      <c r="E16" s="260"/>
      <c r="F16" s="13"/>
      <c r="G16" s="21"/>
      <c r="H16" s="21"/>
      <c r="I16" s="21"/>
      <c r="J16" s="13"/>
      <c r="K16" s="13"/>
      <c r="L16" s="24"/>
      <c r="M16" s="22"/>
      <c r="N16" s="529"/>
    </row>
    <row r="17" spans="2:14" ht="16.5" customHeight="1" x14ac:dyDescent="0.25">
      <c r="B17" s="127"/>
      <c r="C17" s="631" t="s">
        <v>517</v>
      </c>
      <c r="D17" s="632"/>
      <c r="E17" s="262"/>
      <c r="F17" s="13" t="s">
        <v>69</v>
      </c>
      <c r="G17" s="21"/>
      <c r="H17" s="21"/>
      <c r="I17" s="21"/>
      <c r="J17" s="13"/>
      <c r="K17" s="13"/>
      <c r="L17" s="24"/>
      <c r="M17" s="22">
        <f>'2-48'!D14</f>
        <v>379000</v>
      </c>
      <c r="N17" s="529"/>
    </row>
    <row r="18" spans="2:14" ht="16.5" customHeight="1" x14ac:dyDescent="0.25">
      <c r="B18" s="127"/>
      <c r="C18" s="631"/>
      <c r="D18" s="632"/>
      <c r="E18" s="260"/>
      <c r="F18" s="13" t="s">
        <v>504</v>
      </c>
      <c r="G18" s="21" t="s">
        <v>538</v>
      </c>
      <c r="H18" s="21"/>
      <c r="I18" s="21"/>
      <c r="J18" s="13"/>
      <c r="K18" s="13"/>
      <c r="L18" s="24"/>
      <c r="M18" s="22"/>
      <c r="N18" s="529">
        <f>'2-47'!F6</f>
        <v>379000</v>
      </c>
    </row>
    <row r="19" spans="2:14" ht="16.5" customHeight="1" x14ac:dyDescent="0.25">
      <c r="B19" s="127"/>
      <c r="C19" s="631"/>
      <c r="D19" s="632"/>
      <c r="E19" s="254"/>
      <c r="F19" s="250" t="s">
        <v>657</v>
      </c>
      <c r="G19" s="21"/>
      <c r="H19" s="21"/>
      <c r="I19" s="21"/>
      <c r="J19" s="13"/>
      <c r="K19" s="13"/>
      <c r="L19" s="24"/>
      <c r="M19" s="22"/>
      <c r="N19" s="529"/>
    </row>
    <row r="20" spans="2:14" ht="15" customHeight="1" x14ac:dyDescent="0.25">
      <c r="B20" s="127"/>
      <c r="C20" s="631"/>
      <c r="D20" s="632"/>
      <c r="E20" s="263"/>
      <c r="F20" s="21"/>
      <c r="G20" s="21"/>
      <c r="H20" s="21"/>
      <c r="I20" s="21"/>
      <c r="J20" s="13"/>
      <c r="K20" s="13"/>
      <c r="L20" s="24"/>
      <c r="M20" s="22"/>
      <c r="N20" s="529"/>
    </row>
    <row r="21" spans="2:14" ht="16.5" customHeight="1" x14ac:dyDescent="0.25">
      <c r="B21" s="127"/>
      <c r="C21" s="631" t="s">
        <v>527</v>
      </c>
      <c r="D21" s="632"/>
      <c r="E21" s="263"/>
      <c r="F21" s="13" t="s">
        <v>609</v>
      </c>
      <c r="G21" s="13"/>
      <c r="H21" s="21"/>
      <c r="I21" s="21"/>
      <c r="J21" s="13"/>
      <c r="K21" s="13"/>
      <c r="L21" s="24"/>
      <c r="M21" s="22">
        <f>'2-48'!M14</f>
        <v>9000</v>
      </c>
      <c r="N21" s="529"/>
    </row>
    <row r="22" spans="2:14" ht="16.5" customHeight="1" x14ac:dyDescent="0.25">
      <c r="B22" s="127"/>
      <c r="C22" s="631"/>
      <c r="D22" s="632"/>
      <c r="E22" s="254"/>
      <c r="F22" s="13" t="s">
        <v>504</v>
      </c>
      <c r="G22" s="21" t="s">
        <v>538</v>
      </c>
      <c r="H22" s="21"/>
      <c r="I22" s="21"/>
      <c r="J22" s="13"/>
      <c r="K22" s="13"/>
      <c r="L22" s="24"/>
      <c r="M22" s="22"/>
      <c r="N22" s="529">
        <f>'2-47'!F7</f>
        <v>9000</v>
      </c>
    </row>
    <row r="23" spans="2:14" ht="16.5" customHeight="1" x14ac:dyDescent="0.25">
      <c r="B23" s="127"/>
      <c r="C23" s="631"/>
      <c r="D23" s="632"/>
      <c r="E23" s="254"/>
      <c r="F23" s="250" t="s">
        <v>665</v>
      </c>
      <c r="G23" s="21"/>
      <c r="H23" s="21"/>
      <c r="I23" s="21"/>
      <c r="J23" s="13"/>
      <c r="K23" s="13"/>
      <c r="L23" s="24"/>
      <c r="M23" s="22"/>
      <c r="N23" s="529"/>
    </row>
    <row r="24" spans="2:14" ht="15" customHeight="1" x14ac:dyDescent="0.25">
      <c r="B24" s="127"/>
      <c r="C24" s="631"/>
      <c r="D24" s="632"/>
      <c r="E24" s="263"/>
      <c r="F24" s="21"/>
      <c r="G24" s="21"/>
      <c r="H24" s="21"/>
      <c r="I24" s="21"/>
      <c r="J24" s="13"/>
      <c r="K24" s="13"/>
      <c r="L24" s="24"/>
      <c r="M24" s="22"/>
      <c r="N24" s="529"/>
    </row>
    <row r="25" spans="2:14" ht="16.5" customHeight="1" x14ac:dyDescent="0.25">
      <c r="B25" s="127"/>
      <c r="C25" s="631" t="s">
        <v>528</v>
      </c>
      <c r="D25" s="632"/>
      <c r="E25" s="254"/>
      <c r="F25" s="13" t="s">
        <v>573</v>
      </c>
      <c r="G25" s="21"/>
      <c r="H25" s="21"/>
      <c r="I25" s="21"/>
      <c r="J25" s="13"/>
      <c r="K25" s="13"/>
      <c r="L25" s="24"/>
      <c r="M25" s="22">
        <f>'2-48'!D9</f>
        <v>124000</v>
      </c>
      <c r="N25" s="529"/>
    </row>
    <row r="26" spans="2:14" ht="16.5" customHeight="1" x14ac:dyDescent="0.25">
      <c r="B26" s="127"/>
      <c r="C26" s="631"/>
      <c r="D26" s="632"/>
      <c r="E26" s="264"/>
      <c r="F26" s="13" t="s">
        <v>504</v>
      </c>
      <c r="G26" s="13" t="s">
        <v>82</v>
      </c>
      <c r="H26" s="21"/>
      <c r="I26" s="21"/>
      <c r="J26" s="13"/>
      <c r="K26" s="13"/>
      <c r="L26" s="24"/>
      <c r="M26" s="22"/>
      <c r="N26" s="529">
        <f>'2-47'!F16</f>
        <v>96000</v>
      </c>
    </row>
    <row r="27" spans="2:14" ht="16.5" customHeight="1" x14ac:dyDescent="0.25">
      <c r="B27" s="127"/>
      <c r="C27" s="631"/>
      <c r="D27" s="632"/>
      <c r="E27" s="254"/>
      <c r="F27" s="13" t="s">
        <v>504</v>
      </c>
      <c r="G27" s="21" t="s">
        <v>538</v>
      </c>
      <c r="H27" s="21"/>
      <c r="I27" s="21"/>
      <c r="J27" s="13"/>
      <c r="K27" s="13"/>
      <c r="L27" s="24"/>
      <c r="M27" s="22"/>
      <c r="N27" s="529">
        <f>'2-47'!F8</f>
        <v>28000</v>
      </c>
    </row>
    <row r="28" spans="2:14" ht="16.5" customHeight="1" x14ac:dyDescent="0.25">
      <c r="B28" s="127"/>
      <c r="C28" s="631"/>
      <c r="D28" s="632"/>
      <c r="E28" s="254"/>
      <c r="F28" s="195" t="s">
        <v>667</v>
      </c>
      <c r="G28" s="21"/>
      <c r="H28" s="21"/>
      <c r="I28" s="21"/>
      <c r="J28" s="13"/>
      <c r="K28" s="13"/>
      <c r="L28" s="24"/>
      <c r="M28" s="22"/>
      <c r="N28" s="529"/>
    </row>
    <row r="29" spans="2:14" ht="15" customHeight="1" x14ac:dyDescent="0.25">
      <c r="B29" s="127"/>
      <c r="C29" s="631"/>
      <c r="D29" s="632"/>
      <c r="E29" s="263"/>
      <c r="F29" s="13"/>
      <c r="G29" s="21"/>
      <c r="H29" s="21"/>
      <c r="I29" s="21"/>
      <c r="J29" s="13"/>
      <c r="K29" s="13"/>
      <c r="L29" s="24"/>
      <c r="M29" s="22"/>
      <c r="N29" s="529"/>
    </row>
    <row r="30" spans="2:14" ht="16.5" customHeight="1" x14ac:dyDescent="0.25">
      <c r="B30" s="127"/>
      <c r="C30" s="631" t="s">
        <v>556</v>
      </c>
      <c r="D30" s="632"/>
      <c r="E30" s="254"/>
      <c r="F30" s="13" t="s">
        <v>568</v>
      </c>
      <c r="G30" s="13"/>
      <c r="H30" s="21"/>
      <c r="I30" s="21"/>
      <c r="J30" s="13"/>
      <c r="K30" s="13"/>
      <c r="L30" s="24"/>
      <c r="M30" s="22">
        <f>'2-47'!L16</f>
        <v>13000</v>
      </c>
      <c r="N30" s="529"/>
    </row>
    <row r="31" spans="2:14" ht="16.5" customHeight="1" x14ac:dyDescent="0.25">
      <c r="B31" s="127"/>
      <c r="C31" s="631"/>
      <c r="D31" s="632"/>
      <c r="E31" s="254"/>
      <c r="F31" s="13" t="s">
        <v>504</v>
      </c>
      <c r="G31" s="13" t="s">
        <v>538</v>
      </c>
      <c r="H31" s="21"/>
      <c r="I31" s="21"/>
      <c r="J31" s="13"/>
      <c r="K31" s="13"/>
      <c r="L31" s="24"/>
      <c r="M31" s="22"/>
      <c r="N31" s="529">
        <f>'2-47'!F9</f>
        <v>13000</v>
      </c>
    </row>
    <row r="32" spans="2:14" ht="16.5" customHeight="1" x14ac:dyDescent="0.25">
      <c r="B32" s="127"/>
      <c r="C32" s="631"/>
      <c r="D32" s="632"/>
      <c r="E32" s="254"/>
      <c r="F32" s="250" t="s">
        <v>668</v>
      </c>
      <c r="G32" s="13"/>
      <c r="H32" s="21"/>
      <c r="I32" s="21"/>
      <c r="J32" s="13"/>
      <c r="K32" s="13"/>
      <c r="L32" s="24"/>
      <c r="M32" s="22"/>
      <c r="N32" s="529"/>
    </row>
    <row r="33" spans="2:21" ht="15" customHeight="1" x14ac:dyDescent="0.25">
      <c r="B33" s="127"/>
      <c r="C33" s="631"/>
      <c r="D33" s="632"/>
      <c r="E33" s="254"/>
      <c r="F33" s="13"/>
      <c r="G33" s="13"/>
      <c r="H33" s="21"/>
      <c r="I33" s="21"/>
      <c r="J33" s="13"/>
      <c r="K33" s="13"/>
      <c r="L33" s="24"/>
      <c r="M33" s="22"/>
      <c r="N33" s="529"/>
    </row>
    <row r="34" spans="2:21" ht="16.5" customHeight="1" x14ac:dyDescent="0.25">
      <c r="B34" s="127"/>
      <c r="C34" s="631" t="s">
        <v>557</v>
      </c>
      <c r="D34" s="632"/>
      <c r="E34" s="254"/>
      <c r="F34" s="13" t="s">
        <v>574</v>
      </c>
      <c r="G34" s="13"/>
      <c r="H34" s="21"/>
      <c r="I34" s="21"/>
      <c r="J34" s="13"/>
      <c r="K34" s="13"/>
      <c r="L34" s="24"/>
      <c r="M34" s="22">
        <f>'2-48'!M9</f>
        <v>26000</v>
      </c>
      <c r="N34" s="529"/>
    </row>
    <row r="35" spans="2:21" ht="16.5" customHeight="1" x14ac:dyDescent="0.25">
      <c r="B35" s="127"/>
      <c r="C35" s="631"/>
      <c r="D35" s="632"/>
      <c r="E35" s="254"/>
      <c r="F35" s="13" t="s">
        <v>504</v>
      </c>
      <c r="G35" s="13" t="s">
        <v>538</v>
      </c>
      <c r="H35" s="21"/>
      <c r="I35" s="21"/>
      <c r="J35" s="13"/>
      <c r="K35" s="13"/>
      <c r="L35" s="24"/>
      <c r="M35" s="22"/>
      <c r="N35" s="529">
        <f>'2-47'!F10</f>
        <v>26000</v>
      </c>
    </row>
    <row r="36" spans="2:21" ht="16.5" customHeight="1" x14ac:dyDescent="0.25">
      <c r="B36" s="127"/>
      <c r="C36" s="631"/>
      <c r="D36" s="632"/>
      <c r="E36" s="254"/>
      <c r="F36" s="250" t="s">
        <v>669</v>
      </c>
      <c r="G36" s="13"/>
      <c r="H36" s="21"/>
      <c r="I36" s="21"/>
      <c r="J36" s="13"/>
      <c r="K36" s="13"/>
      <c r="L36" s="24"/>
      <c r="M36" s="22"/>
      <c r="N36" s="529"/>
    </row>
    <row r="37" spans="2:21" ht="15" customHeight="1" x14ac:dyDescent="0.25">
      <c r="B37" s="127"/>
      <c r="C37" s="631"/>
      <c r="D37" s="632"/>
      <c r="E37" s="254"/>
      <c r="F37" s="13"/>
      <c r="G37" s="13"/>
      <c r="H37" s="21"/>
      <c r="I37" s="21"/>
      <c r="J37" s="13"/>
      <c r="K37" s="13"/>
      <c r="L37" s="24"/>
      <c r="M37" s="22"/>
      <c r="N37" s="529"/>
    </row>
    <row r="38" spans="2:21" ht="16.5" customHeight="1" x14ac:dyDescent="0.25">
      <c r="B38" s="127"/>
      <c r="C38" s="631" t="s">
        <v>37</v>
      </c>
      <c r="D38" s="632"/>
      <c r="E38" s="254"/>
      <c r="F38" s="13" t="s">
        <v>85</v>
      </c>
      <c r="H38" s="21"/>
      <c r="I38" s="21"/>
      <c r="J38" s="13"/>
      <c r="K38" s="13"/>
      <c r="L38" s="24"/>
      <c r="M38" s="22">
        <f>'2-48'!M19</f>
        <v>10300</v>
      </c>
      <c r="N38" s="529"/>
    </row>
    <row r="39" spans="2:21" ht="16.5" customHeight="1" x14ac:dyDescent="0.25">
      <c r="B39" s="127"/>
      <c r="C39" s="631"/>
      <c r="D39" s="632"/>
      <c r="E39" s="254"/>
      <c r="F39" s="13" t="s">
        <v>270</v>
      </c>
      <c r="G39" s="13" t="s">
        <v>538</v>
      </c>
      <c r="H39" s="21"/>
      <c r="I39" s="21"/>
      <c r="J39" s="13"/>
      <c r="K39" s="13"/>
      <c r="L39" s="24"/>
      <c r="M39" s="22"/>
      <c r="N39" s="529">
        <f>'2-47'!F11</f>
        <v>10300</v>
      </c>
    </row>
    <row r="40" spans="2:21" ht="16.5" customHeight="1" x14ac:dyDescent="0.25">
      <c r="B40" s="127"/>
      <c r="C40" s="631"/>
      <c r="D40" s="632"/>
      <c r="E40" s="254"/>
      <c r="F40" s="250" t="s">
        <v>670</v>
      </c>
      <c r="G40" s="13"/>
      <c r="H40" s="21"/>
      <c r="I40" s="21"/>
      <c r="J40" s="13"/>
      <c r="K40" s="13"/>
      <c r="L40" s="24"/>
      <c r="M40" s="22"/>
      <c r="N40" s="529"/>
    </row>
    <row r="41" spans="2:21" ht="15" customHeight="1" x14ac:dyDescent="0.25">
      <c r="B41" s="127"/>
      <c r="C41" s="631"/>
      <c r="D41" s="632"/>
      <c r="E41" s="254"/>
      <c r="F41" s="13"/>
      <c r="G41" s="13"/>
      <c r="H41" s="21"/>
      <c r="I41" s="21"/>
      <c r="J41" s="13"/>
      <c r="K41" s="13"/>
      <c r="L41" s="24"/>
      <c r="M41" s="22"/>
      <c r="N41" s="529"/>
    </row>
    <row r="42" spans="2:21" ht="16.5" customHeight="1" x14ac:dyDescent="0.25">
      <c r="B42" s="127"/>
      <c r="C42" s="631" t="s">
        <v>38</v>
      </c>
      <c r="D42" s="632"/>
      <c r="E42" s="254"/>
      <c r="F42" s="13" t="s">
        <v>52</v>
      </c>
      <c r="G42" s="13"/>
      <c r="H42" s="21"/>
      <c r="I42" s="21"/>
      <c r="J42" s="13"/>
      <c r="K42" s="13"/>
      <c r="L42" s="24"/>
      <c r="M42" s="22">
        <f>'2-48'!D19</f>
        <v>5000</v>
      </c>
      <c r="N42" s="529"/>
    </row>
    <row r="43" spans="2:21" ht="16.5" customHeight="1" x14ac:dyDescent="0.25">
      <c r="B43" s="127"/>
      <c r="C43" s="631"/>
      <c r="D43" s="632"/>
      <c r="E43" s="254"/>
      <c r="F43" s="13" t="s">
        <v>270</v>
      </c>
      <c r="G43" s="13" t="s">
        <v>538</v>
      </c>
      <c r="H43" s="21"/>
      <c r="I43" s="21"/>
      <c r="J43" s="13"/>
      <c r="K43" s="13"/>
      <c r="L43" s="24"/>
      <c r="M43" s="22"/>
      <c r="N43" s="529">
        <f>'2-47'!F12</f>
        <v>5000</v>
      </c>
    </row>
    <row r="44" spans="2:21" ht="16.5" customHeight="1" x14ac:dyDescent="0.25">
      <c r="B44" s="127"/>
      <c r="C44" s="631"/>
      <c r="D44" s="632"/>
      <c r="E44" s="254"/>
      <c r="F44" s="250" t="s">
        <v>664</v>
      </c>
      <c r="G44" s="13"/>
      <c r="H44" s="21"/>
      <c r="I44" s="21"/>
      <c r="J44" s="13"/>
      <c r="K44" s="13"/>
      <c r="L44" s="24"/>
      <c r="M44" s="22"/>
      <c r="N44" s="529"/>
    </row>
    <row r="45" spans="2:21" ht="6.95" customHeight="1" x14ac:dyDescent="0.25"/>
    <row r="46" spans="2:21" ht="15" customHeight="1" x14ac:dyDescent="0.25">
      <c r="B46" s="297" t="s">
        <v>278</v>
      </c>
      <c r="C46" s="99" t="str">
        <f>CONCATENATE(TEXT(Q46,"$#,##0"),R46,TEXT(S46,"$#,##0"),T46,TEXT(U46,"$#,##0"))</f>
        <v>$570,000 + $129,000 = $699,000</v>
      </c>
      <c r="Q46" s="680">
        <v>570000</v>
      </c>
      <c r="R46" s="692" t="s">
        <v>121</v>
      </c>
      <c r="S46" s="680">
        <v>129000</v>
      </c>
      <c r="T46" s="692" t="s">
        <v>119</v>
      </c>
      <c r="U46" s="692">
        <f>SUM(Q46+S46)</f>
        <v>699000</v>
      </c>
    </row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scale="92" orientation="portrait" useFirstPageNumber="1" horizontalDpi="1200" verticalDpi="1200" r:id="rId1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18">
      <selection activeCell="N11" sqref="N11"/>
      <pageMargins left="1" right="0.7" top="0.85" bottom="0.8" header="0.5" footer="0.35"/>
      <printOptions horizontalCentered="1"/>
      <pageSetup scale="92" orientation="portrait" useFirstPageNumber="1" horizontalDpi="1200" verticalDpi="1200" r:id="rId2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34">
      <selection activeCell="J14" sqref="J14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36">
      <selection activeCell="M42" sqref="M42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92" orientation="portrait" useFirstPageNumber="1" horizontalDpi="1200" verticalDpi="1200" r:id="rId5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1" right="0.7" top="0.85" bottom="0.8" header="0.5" footer="0.35"/>
      <printOptions horizontalCentered="1"/>
      <pageSetup scale="92" orientation="portrait" useFirstPageNumber="1" horizontalDpi="1200" verticalDpi="1200" r:id="rId6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1" right="0.7" top="0.85" bottom="0.8" header="0.5" footer="0.35"/>
      <printOptions horizontalCentered="1"/>
      <pageSetup scale="92"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3">
    <mergeCell ref="F4:L4"/>
    <mergeCell ref="C4:E4"/>
    <mergeCell ref="C3:N3"/>
    <mergeCell ref="C5:D5"/>
    <mergeCell ref="C10:D10"/>
    <mergeCell ref="C14:D14"/>
    <mergeCell ref="C17:D17"/>
    <mergeCell ref="C6:D6"/>
    <mergeCell ref="C9:D9"/>
    <mergeCell ref="C7:D7"/>
    <mergeCell ref="C8:D8"/>
    <mergeCell ref="C13:D13"/>
    <mergeCell ref="C18:D18"/>
    <mergeCell ref="C21:D21"/>
    <mergeCell ref="C22:D22"/>
    <mergeCell ref="C25:D25"/>
    <mergeCell ref="C23:D23"/>
    <mergeCell ref="C24:D24"/>
    <mergeCell ref="C29:D29"/>
    <mergeCell ref="C32:D32"/>
    <mergeCell ref="C33:D33"/>
    <mergeCell ref="C38:D38"/>
    <mergeCell ref="C41:D41"/>
    <mergeCell ref="C36:D36"/>
    <mergeCell ref="C39:D39"/>
    <mergeCell ref="C40:D40"/>
    <mergeCell ref="C37:D37"/>
    <mergeCell ref="C43:D43"/>
    <mergeCell ref="C44:D44"/>
    <mergeCell ref="C42:D42"/>
    <mergeCell ref="C11:D11"/>
    <mergeCell ref="C12:D12"/>
    <mergeCell ref="C15:D15"/>
    <mergeCell ref="C16:D16"/>
    <mergeCell ref="C19:D19"/>
    <mergeCell ref="C20:D20"/>
    <mergeCell ref="C35:D35"/>
    <mergeCell ref="C26:D26"/>
    <mergeCell ref="C30:D30"/>
    <mergeCell ref="C31:D31"/>
    <mergeCell ref="C34:D34"/>
    <mergeCell ref="C27:D27"/>
    <mergeCell ref="C28:D28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7"/>
  <sheetViews>
    <sheetView zoomScale="70" zoomScaleNormal="70" workbookViewId="0"/>
  </sheetViews>
  <sheetFormatPr defaultRowHeight="15.75" x14ac:dyDescent="0.25"/>
  <cols>
    <col min="1" max="1" width="1.7109375" style="6" customWidth="1"/>
    <col min="2" max="5" width="4.7109375" style="6" customWidth="1"/>
    <col min="6" max="6" width="25.7109375" style="6" customWidth="1"/>
    <col min="7" max="7" width="4.7109375" style="6" customWidth="1"/>
    <col min="8" max="8" width="21.5703125" style="6" customWidth="1"/>
    <col min="9" max="9" width="4.7109375" style="6" customWidth="1"/>
    <col min="10" max="10" width="4.42578125" style="6" customWidth="1"/>
    <col min="11" max="11" width="3.42578125" style="6" customWidth="1"/>
    <col min="12" max="12" width="9.85546875" style="6" customWidth="1"/>
    <col min="13" max="16384" width="9.140625" style="6"/>
  </cols>
  <sheetData>
    <row r="1" spans="2:12" ht="28.5" customHeight="1" x14ac:dyDescent="0.25"/>
    <row r="2" spans="2:12" ht="20.100000000000001" customHeight="1" x14ac:dyDescent="0.25">
      <c r="B2" s="543" t="s">
        <v>295</v>
      </c>
      <c r="C2" s="543"/>
      <c r="D2" s="543"/>
      <c r="E2" s="543"/>
      <c r="F2" s="543"/>
      <c r="G2" s="543"/>
      <c r="H2" s="543"/>
      <c r="I2" s="543"/>
      <c r="J2" s="543"/>
      <c r="K2" s="543"/>
      <c r="L2" s="14"/>
    </row>
    <row r="3" spans="2:12" ht="9.9499999999999993" customHeight="1" x14ac:dyDescent="0.25">
      <c r="C3" s="10"/>
      <c r="D3" s="10"/>
      <c r="E3" s="10"/>
      <c r="F3" s="10"/>
      <c r="G3" s="10"/>
      <c r="H3" s="10"/>
      <c r="I3" s="10"/>
      <c r="J3" s="10"/>
      <c r="K3" s="10"/>
      <c r="L3" s="14"/>
    </row>
    <row r="4" spans="2:12" ht="18" customHeight="1" x14ac:dyDescent="0.25">
      <c r="B4" s="6" t="s">
        <v>506</v>
      </c>
    </row>
    <row r="5" spans="2:12" ht="18" customHeight="1" x14ac:dyDescent="0.25">
      <c r="B5" s="7" t="s">
        <v>509</v>
      </c>
      <c r="C5" s="6" t="s">
        <v>653</v>
      </c>
    </row>
    <row r="6" spans="2:12" ht="17.100000000000001" customHeight="1" x14ac:dyDescent="0.25">
      <c r="B6" s="7" t="s">
        <v>510</v>
      </c>
      <c r="C6" s="6" t="s">
        <v>507</v>
      </c>
    </row>
    <row r="7" spans="2:12" ht="17.100000000000001" customHeight="1" x14ac:dyDescent="0.25">
      <c r="B7" s="7" t="s">
        <v>511</v>
      </c>
      <c r="C7" s="6" t="s">
        <v>508</v>
      </c>
    </row>
    <row r="8" spans="2:12" ht="28.5" customHeight="1" x14ac:dyDescent="0.25"/>
    <row r="9" spans="2:12" ht="18" customHeight="1" x14ac:dyDescent="0.25">
      <c r="B9" s="6" t="s">
        <v>512</v>
      </c>
    </row>
    <row r="10" spans="2:12" ht="18" customHeight="1" x14ac:dyDescent="0.25">
      <c r="B10" s="7" t="s">
        <v>509</v>
      </c>
      <c r="C10" s="6" t="s">
        <v>514</v>
      </c>
    </row>
    <row r="11" spans="2:12" ht="17.100000000000001" customHeight="1" x14ac:dyDescent="0.25">
      <c r="B11" s="7" t="s">
        <v>510</v>
      </c>
      <c r="C11" s="6" t="s">
        <v>655</v>
      </c>
    </row>
    <row r="12" spans="2:12" ht="17.100000000000001" customHeight="1" x14ac:dyDescent="0.25">
      <c r="B12" s="7" t="s">
        <v>511</v>
      </c>
      <c r="C12" s="6" t="s">
        <v>513</v>
      </c>
    </row>
    <row r="13" spans="2:12" ht="28.5" customHeight="1" x14ac:dyDescent="0.25"/>
    <row r="14" spans="2:12" ht="18" customHeight="1" x14ac:dyDescent="0.25">
      <c r="B14" s="6" t="s">
        <v>515</v>
      </c>
    </row>
    <row r="15" spans="2:12" ht="18" customHeight="1" x14ac:dyDescent="0.25">
      <c r="B15" s="7" t="s">
        <v>509</v>
      </c>
      <c r="C15" s="6" t="s">
        <v>520</v>
      </c>
    </row>
    <row r="16" spans="2:12" ht="17.100000000000001" customHeight="1" x14ac:dyDescent="0.25">
      <c r="B16" s="7" t="s">
        <v>510</v>
      </c>
      <c r="C16" s="6" t="s">
        <v>521</v>
      </c>
    </row>
    <row r="17" spans="2:9" ht="17.100000000000001" customHeight="1" x14ac:dyDescent="0.25">
      <c r="B17" s="7" t="s">
        <v>511</v>
      </c>
      <c r="C17" s="6" t="s">
        <v>518</v>
      </c>
    </row>
    <row r="18" spans="2:9" ht="17.100000000000001" customHeight="1" x14ac:dyDescent="0.25">
      <c r="B18" s="7" t="s">
        <v>517</v>
      </c>
      <c r="C18" s="6" t="s">
        <v>519</v>
      </c>
    </row>
    <row r="19" spans="2:9" ht="28.5" customHeight="1" x14ac:dyDescent="0.25"/>
    <row r="20" spans="2:9" ht="18" customHeight="1" x14ac:dyDescent="0.25">
      <c r="B20" s="6" t="s">
        <v>516</v>
      </c>
    </row>
    <row r="21" spans="2:9" ht="18" customHeight="1" x14ac:dyDescent="0.25">
      <c r="B21" s="7" t="s">
        <v>509</v>
      </c>
      <c r="C21" s="6" t="s">
        <v>522</v>
      </c>
    </row>
    <row r="22" spans="2:9" ht="17.100000000000001" customHeight="1" x14ac:dyDescent="0.25">
      <c r="B22" s="7" t="s">
        <v>510</v>
      </c>
      <c r="C22" s="6" t="s">
        <v>525</v>
      </c>
    </row>
    <row r="23" spans="2:9" ht="17.100000000000001" customHeight="1" x14ac:dyDescent="0.25">
      <c r="B23" s="7" t="s">
        <v>511</v>
      </c>
      <c r="C23" s="6" t="s">
        <v>523</v>
      </c>
    </row>
    <row r="24" spans="2:9" ht="17.100000000000001" customHeight="1" x14ac:dyDescent="0.25">
      <c r="B24" s="7" t="s">
        <v>517</v>
      </c>
      <c r="C24" s="6" t="s">
        <v>524</v>
      </c>
    </row>
    <row r="25" spans="2:9" ht="28.5" customHeight="1" x14ac:dyDescent="0.25"/>
    <row r="26" spans="2:9" ht="15.95" customHeight="1" x14ac:dyDescent="0.25">
      <c r="B26" s="6" t="s">
        <v>529</v>
      </c>
    </row>
    <row r="27" spans="2:9" ht="15.95" customHeight="1" thickBot="1" x14ac:dyDescent="0.3">
      <c r="C27" s="549" t="s">
        <v>534</v>
      </c>
      <c r="D27" s="549"/>
      <c r="E27" s="15"/>
      <c r="F27" s="547" t="s">
        <v>535</v>
      </c>
      <c r="G27" s="15"/>
      <c r="H27" s="545" t="s">
        <v>252</v>
      </c>
      <c r="I27" s="11"/>
    </row>
    <row r="28" spans="2:9" ht="15.95" customHeight="1" x14ac:dyDescent="0.25">
      <c r="C28" s="548"/>
      <c r="D28" s="548"/>
      <c r="E28" s="143"/>
      <c r="F28" s="548"/>
      <c r="G28" s="143"/>
      <c r="H28" s="546"/>
      <c r="I28" s="141"/>
    </row>
    <row r="29" spans="2:9" ht="18" customHeight="1" x14ac:dyDescent="0.25">
      <c r="B29" s="11" t="s">
        <v>509</v>
      </c>
      <c r="C29" s="550" t="s">
        <v>532</v>
      </c>
      <c r="D29" s="550"/>
      <c r="E29" s="48"/>
      <c r="F29" s="15" t="s">
        <v>533</v>
      </c>
      <c r="H29" s="48" t="s">
        <v>532</v>
      </c>
      <c r="I29" s="11"/>
    </row>
    <row r="30" spans="2:9" ht="15.95" customHeight="1" x14ac:dyDescent="0.25">
      <c r="B30" s="11" t="s">
        <v>39</v>
      </c>
      <c r="C30" s="544" t="s">
        <v>254</v>
      </c>
      <c r="D30" s="544"/>
      <c r="E30" s="48"/>
      <c r="F30" s="15" t="s">
        <v>533</v>
      </c>
      <c r="H30" s="15" t="s">
        <v>533</v>
      </c>
      <c r="I30" s="11"/>
    </row>
    <row r="31" spans="2:9" ht="15.95" customHeight="1" x14ac:dyDescent="0.25">
      <c r="B31" s="11" t="s">
        <v>511</v>
      </c>
      <c r="C31" s="544" t="s">
        <v>532</v>
      </c>
      <c r="D31" s="544"/>
      <c r="E31" s="48"/>
      <c r="F31" s="48" t="s">
        <v>532</v>
      </c>
      <c r="H31" s="15" t="s">
        <v>533</v>
      </c>
      <c r="I31" s="11"/>
    </row>
    <row r="32" spans="2:9" ht="15.95" customHeight="1" x14ac:dyDescent="0.25">
      <c r="B32" s="11" t="s">
        <v>517</v>
      </c>
      <c r="C32" s="544" t="s">
        <v>253</v>
      </c>
      <c r="D32" s="544"/>
      <c r="E32" s="48"/>
      <c r="F32" s="15" t="s">
        <v>533</v>
      </c>
      <c r="H32" s="48" t="s">
        <v>253</v>
      </c>
      <c r="I32" s="11"/>
    </row>
    <row r="33" spans="2:9" ht="15.95" customHeight="1" x14ac:dyDescent="0.25">
      <c r="B33" s="42"/>
      <c r="C33" s="42"/>
      <c r="D33" s="42"/>
      <c r="E33" s="42"/>
      <c r="F33" s="42"/>
      <c r="G33" s="42"/>
      <c r="H33" s="42"/>
      <c r="I33" s="42"/>
    </row>
    <row r="34" spans="2:9" ht="5.0999999999999996" customHeight="1" x14ac:dyDescent="0.25"/>
    <row r="35" spans="2:9" ht="15.95" customHeight="1" x14ac:dyDescent="0.25"/>
    <row r="36" spans="2:9" ht="5.0999999999999996" customHeight="1" x14ac:dyDescent="0.25"/>
    <row r="37" spans="2:9" ht="15.95" customHeight="1" x14ac:dyDescent="0.25"/>
    <row r="38" spans="2:9" ht="5.0999999999999996" customHeight="1" x14ac:dyDescent="0.25"/>
    <row r="39" spans="2:9" ht="15.95" customHeight="1" x14ac:dyDescent="0.25"/>
    <row r="40" spans="2:9" ht="15.95" customHeight="1" x14ac:dyDescent="0.25"/>
    <row r="41" spans="2:9" ht="15.95" customHeight="1" x14ac:dyDescent="0.25"/>
    <row r="42" spans="2:9" ht="15.95" customHeight="1" x14ac:dyDescent="0.25"/>
    <row r="43" spans="2:9" ht="5.0999999999999996" customHeight="1" x14ac:dyDescent="0.25"/>
    <row r="44" spans="2:9" ht="15.95" customHeight="1" x14ac:dyDescent="0.25"/>
    <row r="45" spans="2:9" ht="21.95" customHeight="1" x14ac:dyDescent="0.25"/>
    <row r="47" spans="2:9" hidden="1" x14ac:dyDescent="0.25"/>
  </sheetData>
  <customSheetViews>
    <customSheetView guid="{9794FA93-0DA1-4207-8A93-BAB6A553B531}" showPageBreaks="1" fitToPage="1" printArea="1" hiddenRows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hiddenRows="1">
      <pageMargins left="1" right="0.7" top="0.85" bottom="0.8" header="0.5" footer="0.35"/>
      <printOptions horizontalCentered="1"/>
      <pageSetup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34">
      <selection activeCell="F55" sqref="F55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34">
      <selection activeCell="F55" sqref="F55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 hiddenRows="1">
      <pageMargins left="1" right="0.7" top="0.85" bottom="0.8" header="0.5" footer="0.35"/>
      <printOptions horizontalCentered="1"/>
      <pageSetup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 hiddenRows="1">
      <pageMargins left="1" right="0.7" top="0.85" bottom="0.8" header="0.5" footer="0.35"/>
      <printOptions horizontalCentered="1"/>
      <pageSetup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hiddenRows="1" showRuler="0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8">
    <mergeCell ref="B2:K2"/>
    <mergeCell ref="C30:D30"/>
    <mergeCell ref="C31:D31"/>
    <mergeCell ref="C32:D32"/>
    <mergeCell ref="H27:H28"/>
    <mergeCell ref="F27:F28"/>
    <mergeCell ref="C27:D28"/>
    <mergeCell ref="C29:D29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4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3" width="4.7109375" style="6" customWidth="1"/>
    <col min="4" max="6" width="8.7109375" style="6" customWidth="1"/>
    <col min="7" max="8" width="4.85546875" style="6" customWidth="1"/>
    <col min="9" max="9" width="11" style="6" customWidth="1"/>
    <col min="10" max="10" width="12.7109375" style="6" customWidth="1"/>
    <col min="11" max="11" width="1.7109375" style="6" customWidth="1"/>
    <col min="12" max="12" width="12.7109375" style="6" customWidth="1"/>
    <col min="13" max="13" width="9.140625" style="6"/>
    <col min="14" max="15" width="0" style="709" hidden="1" customWidth="1"/>
    <col min="16" max="16384" width="9.140625" style="6"/>
  </cols>
  <sheetData>
    <row r="1" spans="2:15" ht="28.5" customHeight="1" x14ac:dyDescent="0.25"/>
    <row r="2" spans="2:15" ht="18" customHeight="1" x14ac:dyDescent="0.25">
      <c r="B2" s="6" t="s">
        <v>858</v>
      </c>
    </row>
    <row r="3" spans="2:15" ht="5.0999999999999996" customHeight="1" x14ac:dyDescent="0.25"/>
    <row r="4" spans="2:15" ht="15.95" customHeight="1" x14ac:dyDescent="0.25">
      <c r="B4" s="7" t="s">
        <v>542</v>
      </c>
      <c r="C4" s="564" t="s">
        <v>297</v>
      </c>
      <c r="D4" s="564"/>
      <c r="E4" s="564"/>
      <c r="F4" s="564"/>
      <c r="G4" s="564"/>
      <c r="H4" s="564"/>
      <c r="I4" s="564"/>
      <c r="J4" s="564"/>
      <c r="K4" s="564"/>
      <c r="L4" s="564"/>
    </row>
    <row r="5" spans="2:15" ht="15.95" customHeight="1" x14ac:dyDescent="0.25">
      <c r="C5" s="565" t="s">
        <v>570</v>
      </c>
      <c r="D5" s="565"/>
      <c r="E5" s="565"/>
      <c r="F5" s="565"/>
      <c r="G5" s="565"/>
      <c r="H5" s="565"/>
      <c r="I5" s="565"/>
      <c r="J5" s="565"/>
      <c r="K5" s="565"/>
      <c r="L5" s="565"/>
    </row>
    <row r="6" spans="2:15" ht="15.95" customHeight="1" x14ac:dyDescent="0.25">
      <c r="C6" s="566" t="s">
        <v>807</v>
      </c>
      <c r="D6" s="566"/>
      <c r="E6" s="566"/>
      <c r="F6" s="566"/>
      <c r="G6" s="566"/>
      <c r="H6" s="566"/>
      <c r="I6" s="566"/>
      <c r="J6" s="566"/>
      <c r="K6" s="566"/>
      <c r="L6" s="566"/>
    </row>
    <row r="7" spans="2:15" ht="18" customHeight="1" x14ac:dyDescent="0.25">
      <c r="C7" s="567" t="s">
        <v>546</v>
      </c>
      <c r="D7" s="567"/>
      <c r="E7" s="567"/>
      <c r="F7" s="567"/>
      <c r="G7" s="567"/>
      <c r="H7" s="567"/>
      <c r="I7" s="567"/>
      <c r="J7" s="251" t="s">
        <v>545</v>
      </c>
      <c r="K7" s="251"/>
      <c r="L7" s="251" t="s">
        <v>543</v>
      </c>
    </row>
    <row r="8" spans="2:15" ht="5.0999999999999996" customHeight="1" x14ac:dyDescent="0.25">
      <c r="C8" s="15"/>
      <c r="D8" s="15"/>
      <c r="E8" s="15"/>
      <c r="F8" s="15"/>
      <c r="G8" s="15"/>
      <c r="H8" s="15"/>
      <c r="I8" s="15"/>
      <c r="J8" s="15"/>
      <c r="K8" s="15"/>
      <c r="L8" s="15"/>
    </row>
    <row r="9" spans="2:15" ht="18" customHeight="1" x14ac:dyDescent="0.25">
      <c r="C9" s="6" t="s">
        <v>341</v>
      </c>
      <c r="G9" s="11"/>
      <c r="H9" s="11"/>
      <c r="I9" s="11"/>
      <c r="J9" s="65">
        <f>'2-47'!D13</f>
        <v>226700</v>
      </c>
      <c r="L9" s="14"/>
      <c r="N9" s="715" t="s">
        <v>149</v>
      </c>
      <c r="O9" s="708" t="s">
        <v>1069</v>
      </c>
    </row>
    <row r="10" spans="2:15" ht="15.95" customHeight="1" x14ac:dyDescent="0.25">
      <c r="C10" s="6" t="s">
        <v>342</v>
      </c>
      <c r="G10" s="11"/>
      <c r="H10" s="11"/>
      <c r="I10" s="11"/>
      <c r="J10" s="66">
        <f>'2-47'!L13</f>
        <v>121000</v>
      </c>
      <c r="L10" s="14"/>
    </row>
    <row r="11" spans="2:15" ht="15.95" customHeight="1" x14ac:dyDescent="0.25">
      <c r="C11" s="6" t="s">
        <v>343</v>
      </c>
      <c r="G11" s="11"/>
      <c r="H11" s="11"/>
      <c r="I11" s="11"/>
      <c r="J11" s="66">
        <f>'2-47'!L18</f>
        <v>13000</v>
      </c>
      <c r="L11" s="67"/>
    </row>
    <row r="12" spans="2:15" ht="15.95" customHeight="1" x14ac:dyDescent="0.25">
      <c r="C12" s="6" t="s">
        <v>344</v>
      </c>
      <c r="G12" s="11"/>
      <c r="H12" s="11"/>
      <c r="I12" s="11"/>
      <c r="J12" s="66" t="s">
        <v>504</v>
      </c>
      <c r="L12" s="240">
        <f>'2-47'!F23</f>
        <v>14000</v>
      </c>
    </row>
    <row r="13" spans="2:15" ht="15.95" customHeight="1" x14ac:dyDescent="0.25">
      <c r="C13" s="6" t="s">
        <v>937</v>
      </c>
      <c r="G13" s="11"/>
      <c r="H13" s="11"/>
      <c r="I13" s="11"/>
      <c r="J13" s="66" t="s">
        <v>504</v>
      </c>
      <c r="L13" s="300">
        <f>'2-47'!F28</f>
        <v>80000</v>
      </c>
    </row>
    <row r="14" spans="2:15" ht="15.95" customHeight="1" x14ac:dyDescent="0.25">
      <c r="C14" s="6" t="s">
        <v>345</v>
      </c>
      <c r="G14" s="11"/>
      <c r="H14" s="11"/>
      <c r="I14" s="11"/>
      <c r="J14" s="66" t="s">
        <v>504</v>
      </c>
      <c r="L14" s="184">
        <f>'2-47'!O28</f>
        <v>114000</v>
      </c>
    </row>
    <row r="15" spans="2:15" ht="15.95" customHeight="1" x14ac:dyDescent="0.25">
      <c r="C15" s="6" t="s">
        <v>346</v>
      </c>
      <c r="G15" s="11"/>
      <c r="H15" s="11"/>
      <c r="I15" s="11"/>
      <c r="J15" s="66" t="s">
        <v>504</v>
      </c>
      <c r="L15" s="300">
        <f>'2-48'!G6</f>
        <v>16000</v>
      </c>
    </row>
    <row r="16" spans="2:15" ht="15.95" customHeight="1" x14ac:dyDescent="0.25">
      <c r="C16" s="6" t="s">
        <v>347</v>
      </c>
      <c r="G16" s="11"/>
      <c r="H16" s="11"/>
      <c r="I16" s="11"/>
      <c r="J16" s="66" t="s">
        <v>504</v>
      </c>
      <c r="L16" s="184">
        <f>'2-48'!P6</f>
        <v>690000</v>
      </c>
    </row>
    <row r="17" spans="3:12" ht="15.95" customHeight="1" x14ac:dyDescent="0.25">
      <c r="C17" s="6" t="s">
        <v>348</v>
      </c>
      <c r="G17" s="11"/>
      <c r="H17" s="11"/>
      <c r="I17" s="11"/>
      <c r="J17" s="66">
        <f>'2-48'!D11</f>
        <v>124000</v>
      </c>
      <c r="L17" s="68"/>
    </row>
    <row r="18" spans="3:12" ht="15.95" customHeight="1" x14ac:dyDescent="0.25">
      <c r="C18" s="6" t="s">
        <v>349</v>
      </c>
      <c r="G18" s="11"/>
      <c r="H18" s="11"/>
      <c r="I18" s="11"/>
      <c r="J18" s="66">
        <f>'2-48'!M11</f>
        <v>26000</v>
      </c>
      <c r="K18" s="11"/>
      <c r="L18" s="66"/>
    </row>
    <row r="19" spans="3:12" ht="15.95" customHeight="1" x14ac:dyDescent="0.25">
      <c r="C19" s="6" t="s">
        <v>350</v>
      </c>
      <c r="H19" s="11"/>
      <c r="I19" s="11"/>
      <c r="J19" s="73">
        <f>'2-48'!D16</f>
        <v>379000</v>
      </c>
      <c r="K19" s="11"/>
      <c r="L19" s="73"/>
    </row>
    <row r="20" spans="3:12" ht="15.95" customHeight="1" x14ac:dyDescent="0.25">
      <c r="C20" s="6" t="s">
        <v>351</v>
      </c>
      <c r="H20" s="11"/>
      <c r="I20" s="11"/>
      <c r="J20" s="73">
        <f>'2-48'!M16</f>
        <v>9000</v>
      </c>
      <c r="K20" s="11"/>
      <c r="L20" s="73"/>
    </row>
    <row r="21" spans="3:12" ht="15.95" customHeight="1" x14ac:dyDescent="0.25">
      <c r="C21" s="6" t="s">
        <v>352</v>
      </c>
      <c r="H21" s="11"/>
      <c r="I21" s="11"/>
      <c r="J21" s="73">
        <f>'2-48'!D21</f>
        <v>5000</v>
      </c>
      <c r="L21" s="70"/>
    </row>
    <row r="22" spans="3:12" ht="15.95" customHeight="1" x14ac:dyDescent="0.25">
      <c r="C22" s="6" t="s">
        <v>291</v>
      </c>
      <c r="G22" s="11"/>
      <c r="H22" s="11"/>
      <c r="I22" s="11"/>
      <c r="J22" s="66">
        <f>'2-48'!M21</f>
        <v>10300</v>
      </c>
      <c r="K22" s="11"/>
      <c r="L22" s="66"/>
    </row>
    <row r="23" spans="3:12" ht="17.100000000000001" customHeight="1" thickBot="1" x14ac:dyDescent="0.3">
      <c r="H23" s="11"/>
      <c r="I23" s="11"/>
      <c r="J23" s="37">
        <f>SUM(J9:J22)</f>
        <v>914000</v>
      </c>
      <c r="K23" s="72"/>
      <c r="L23" s="242">
        <f>SUM(L9:L22)</f>
        <v>914000</v>
      </c>
    </row>
    <row r="24" spans="3:12" ht="16.5" thickTop="1" x14ac:dyDescent="0.25"/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3" sqref="B3"/>
      <pageMargins left="0.7" right="1" top="0.85" bottom="0.8" header="0.5" footer="0.35"/>
      <printOptions horizontalCentered="1"/>
      <pageSetup orientation="portrait" useFirstPageNumber="1" horizontalDpi="1200" verticalDpi="1200" r:id="rId2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2">
      <selection activeCell="J14" sqref="J14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>
      <selection activeCell="P19" sqref="P19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orientation="portrait" useFirstPageNumber="1" horizontalDpi="1200" verticalDpi="1200" r:id="rId6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">
    <mergeCell ref="C4:L4"/>
    <mergeCell ref="C5:L5"/>
    <mergeCell ref="C6:L6"/>
    <mergeCell ref="C7:I7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 alignWithMargins="0"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="70" zoomScaleNormal="70" workbookViewId="0"/>
  </sheetViews>
  <sheetFormatPr defaultRowHeight="15.75" x14ac:dyDescent="0.25"/>
  <cols>
    <col min="1" max="1" width="1.7109375" style="6" customWidth="1"/>
    <col min="2" max="3" width="4.7109375" style="6" customWidth="1"/>
    <col min="4" max="7" width="9.140625" style="6"/>
    <col min="8" max="8" width="10.7109375" style="6" customWidth="1"/>
    <col min="9" max="9" width="11.7109375" style="6" customWidth="1"/>
    <col min="10" max="10" width="9.140625" style="6"/>
    <col min="11" max="11" width="8.7109375" style="6" customWidth="1"/>
    <col min="12" max="16384" width="9.140625" style="6"/>
  </cols>
  <sheetData>
    <row r="1" spans="1:11" ht="28.5" customHeight="1" x14ac:dyDescent="0.25"/>
    <row r="2" spans="1:11" ht="18" customHeight="1" x14ac:dyDescent="0.25">
      <c r="A2" s="543" t="s">
        <v>319</v>
      </c>
      <c r="B2" s="543"/>
      <c r="C2" s="543"/>
      <c r="D2" s="543"/>
      <c r="E2" s="543"/>
      <c r="F2" s="543"/>
      <c r="G2" s="543"/>
      <c r="H2" s="543"/>
      <c r="I2" s="543"/>
      <c r="J2" s="543"/>
      <c r="K2" s="543"/>
    </row>
    <row r="3" spans="1:11" ht="9.9499999999999993" customHeight="1" x14ac:dyDescent="0.25">
      <c r="B3" s="152"/>
      <c r="C3" s="152"/>
      <c r="D3" s="152"/>
      <c r="E3" s="152"/>
      <c r="F3" s="152"/>
      <c r="G3" s="152"/>
      <c r="H3" s="152"/>
      <c r="I3" s="152"/>
      <c r="J3" s="152"/>
    </row>
    <row r="4" spans="1:11" ht="18" customHeight="1" x14ac:dyDescent="0.25">
      <c r="B4" s="6" t="s">
        <v>838</v>
      </c>
    </row>
    <row r="5" spans="1:11" ht="18" customHeight="1" x14ac:dyDescent="0.25">
      <c r="B5" s="7" t="s">
        <v>539</v>
      </c>
      <c r="C5" s="8" t="s">
        <v>356</v>
      </c>
    </row>
    <row r="6" spans="1:11" ht="15.95" customHeight="1" x14ac:dyDescent="0.25">
      <c r="C6" s="8" t="s">
        <v>357</v>
      </c>
    </row>
    <row r="7" spans="1:11" ht="15.95" customHeight="1" x14ac:dyDescent="0.25">
      <c r="C7" s="8" t="s">
        <v>358</v>
      </c>
    </row>
    <row r="8" spans="1:11" ht="15.95" customHeight="1" x14ac:dyDescent="0.25">
      <c r="C8" s="8" t="s">
        <v>359</v>
      </c>
    </row>
    <row r="9" spans="1:11" ht="15.95" customHeight="1" x14ac:dyDescent="0.25">
      <c r="C9" s="8" t="s">
        <v>1026</v>
      </c>
    </row>
    <row r="10" spans="1:11" ht="15.95" customHeight="1" x14ac:dyDescent="0.25">
      <c r="C10" s="8" t="s">
        <v>1027</v>
      </c>
    </row>
    <row r="11" spans="1:11" ht="15.95" customHeight="1" x14ac:dyDescent="0.25">
      <c r="C11" s="8" t="s">
        <v>1029</v>
      </c>
    </row>
    <row r="12" spans="1:11" ht="15.95" customHeight="1" x14ac:dyDescent="0.25">
      <c r="C12" s="8" t="s">
        <v>1028</v>
      </c>
    </row>
    <row r="13" spans="1:11" ht="15.95" customHeight="1" x14ac:dyDescent="0.25">
      <c r="C13" s="8" t="s">
        <v>1030</v>
      </c>
    </row>
    <row r="14" spans="1:11" ht="15.95" customHeight="1" x14ac:dyDescent="0.25">
      <c r="C14" s="8" t="s">
        <v>1031</v>
      </c>
    </row>
    <row r="15" spans="1:11" ht="15.95" customHeight="1" x14ac:dyDescent="0.25">
      <c r="C15" s="8" t="s">
        <v>1032</v>
      </c>
    </row>
    <row r="16" spans="1:11" ht="15.95" customHeight="1" x14ac:dyDescent="0.25">
      <c r="C16" s="8" t="s">
        <v>1033</v>
      </c>
    </row>
    <row r="17" spans="2:3" ht="15.95" customHeight="1" x14ac:dyDescent="0.25">
      <c r="C17" s="8" t="s">
        <v>1034</v>
      </c>
    </row>
    <row r="18" spans="2:3" ht="15.95" customHeight="1" x14ac:dyDescent="0.25">
      <c r="C18" s="8" t="s">
        <v>1035</v>
      </c>
    </row>
    <row r="19" spans="2:3" ht="15.95" customHeight="1" x14ac:dyDescent="0.25">
      <c r="C19" s="8" t="s">
        <v>1036</v>
      </c>
    </row>
    <row r="20" spans="2:3" ht="15.95" customHeight="1" x14ac:dyDescent="0.25">
      <c r="C20" s="6" t="s">
        <v>1037</v>
      </c>
    </row>
    <row r="21" spans="2:3" ht="15.95" customHeight="1" x14ac:dyDescent="0.25">
      <c r="C21" s="6" t="s">
        <v>1039</v>
      </c>
    </row>
    <row r="22" spans="2:3" ht="15.95" customHeight="1" x14ac:dyDescent="0.25">
      <c r="C22" s="6" t="s">
        <v>1038</v>
      </c>
    </row>
    <row r="23" spans="2:3" ht="9.9499999999999993" customHeight="1" x14ac:dyDescent="0.25"/>
    <row r="24" spans="2:3" ht="15.95" customHeight="1" x14ac:dyDescent="0.25">
      <c r="B24" s="7" t="s">
        <v>540</v>
      </c>
      <c r="C24" s="8" t="s">
        <v>360</v>
      </c>
    </row>
    <row r="25" spans="2:3" ht="15.95" customHeight="1" x14ac:dyDescent="0.25">
      <c r="C25" s="8" t="s">
        <v>361</v>
      </c>
    </row>
    <row r="26" spans="2:3" ht="15.95" customHeight="1" x14ac:dyDescent="0.25">
      <c r="C26" s="8" t="s">
        <v>362</v>
      </c>
    </row>
    <row r="27" spans="2:3" ht="15.95" customHeight="1" x14ac:dyDescent="0.25">
      <c r="C27" s="8" t="s">
        <v>363</v>
      </c>
    </row>
    <row r="28" spans="2:3" ht="15.95" customHeight="1" x14ac:dyDescent="0.25">
      <c r="C28" s="8" t="s">
        <v>364</v>
      </c>
    </row>
    <row r="29" spans="2:3" ht="15.95" customHeight="1" x14ac:dyDescent="0.25">
      <c r="C29" s="8" t="s">
        <v>365</v>
      </c>
    </row>
    <row r="30" spans="2:3" ht="15.95" customHeight="1" x14ac:dyDescent="0.25">
      <c r="C30" s="8" t="s">
        <v>366</v>
      </c>
    </row>
    <row r="31" spans="2:3" ht="15.95" customHeight="1" x14ac:dyDescent="0.25">
      <c r="C31" s="6" t="s">
        <v>367</v>
      </c>
    </row>
    <row r="32" spans="2:3" ht="15.95" customHeight="1" x14ac:dyDescent="0.25">
      <c r="C32" s="6" t="s">
        <v>368</v>
      </c>
    </row>
    <row r="33" spans="2:3" ht="15.95" customHeight="1" x14ac:dyDescent="0.25">
      <c r="C33" s="6" t="s">
        <v>370</v>
      </c>
    </row>
    <row r="34" spans="2:3" ht="15.95" customHeight="1" x14ac:dyDescent="0.25">
      <c r="C34" s="6" t="s">
        <v>369</v>
      </c>
    </row>
    <row r="35" spans="2:3" ht="9.9499999999999993" customHeight="1" x14ac:dyDescent="0.25"/>
    <row r="36" spans="2:3" ht="15.95" customHeight="1" x14ac:dyDescent="0.25">
      <c r="B36" s="7" t="s">
        <v>541</v>
      </c>
      <c r="C36" s="6" t="s">
        <v>371</v>
      </c>
    </row>
    <row r="37" spans="2:3" ht="15.95" customHeight="1" x14ac:dyDescent="0.25">
      <c r="C37" s="6" t="s">
        <v>372</v>
      </c>
    </row>
    <row r="38" spans="2:3" ht="15.95" customHeight="1" x14ac:dyDescent="0.25">
      <c r="C38" s="6" t="s">
        <v>373</v>
      </c>
    </row>
    <row r="39" spans="2:3" ht="15.95" customHeight="1" x14ac:dyDescent="0.25">
      <c r="C39" s="6" t="s">
        <v>374</v>
      </c>
    </row>
    <row r="40" spans="2:3" ht="15.95" customHeight="1" x14ac:dyDescent="0.25">
      <c r="C40" s="6" t="s">
        <v>375</v>
      </c>
    </row>
    <row r="41" spans="2:3" ht="15.95" customHeight="1" x14ac:dyDescent="0.25">
      <c r="C41" s="6" t="s">
        <v>1041</v>
      </c>
    </row>
    <row r="42" spans="2:3" ht="15.95" customHeight="1" x14ac:dyDescent="0.25">
      <c r="C42" s="6" t="s">
        <v>1040</v>
      </c>
    </row>
    <row r="43" spans="2:3" ht="15" customHeight="1" x14ac:dyDescent="0.25"/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E26" sqref="E26"/>
      <pageMargins left="1" right="0.7" top="0.85" bottom="0.8" header="0.5" footer="0.35"/>
      <printOptions horizontalCentered="1"/>
      <pageSetup scale="99" orientation="portrait" useFirstPageNumber="1" horizontalDpi="1200" verticalDpi="1200" r:id="rId2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>
      <selection activeCell="J14" sqref="J14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 topLeftCell="A25">
      <selection activeCell="J14" sqref="J14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99" orientation="portrait" useFirstPageNumber="1" horizontalDpi="1200" verticalDpi="1200" r:id="rId5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1" right="0.7" top="0.85" bottom="0.8" header="0.5" footer="0.35"/>
      <printOptions horizontalCentered="1"/>
      <pageSetup orientation="portrait" useFirstPageNumber="1" horizontalDpi="1200" verticalDpi="1200" r:id="rId6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">
    <mergeCell ref="A2:K2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9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2" width="5.28515625" style="6" customWidth="1"/>
    <col min="3" max="3" width="9.5703125" style="6" customWidth="1"/>
    <col min="4" max="4" width="10.5703125" style="6" customWidth="1"/>
    <col min="5" max="5" width="10.140625" style="6" customWidth="1"/>
    <col min="6" max="6" width="9.140625" style="6"/>
    <col min="7" max="7" width="8.7109375" style="6" customWidth="1"/>
    <col min="8" max="8" width="10.5703125" style="6" customWidth="1"/>
    <col min="9" max="9" width="9.140625" style="6"/>
    <col min="10" max="10" width="10.7109375" style="6" customWidth="1"/>
    <col min="11" max="12" width="9.140625" style="6"/>
    <col min="13" max="13" width="0" style="677" hidden="1" customWidth="1"/>
    <col min="14" max="14" width="2.7109375" style="677" hidden="1" customWidth="1"/>
    <col min="15" max="15" width="0" style="677" hidden="1" customWidth="1"/>
    <col min="16" max="16" width="2.7109375" style="677" hidden="1" customWidth="1"/>
    <col min="17" max="17" width="0" style="677" hidden="1" customWidth="1"/>
    <col min="18" max="18" width="2.7109375" style="677" hidden="1" customWidth="1"/>
    <col min="19" max="19" width="0" style="677" hidden="1" customWidth="1"/>
    <col min="20" max="20" width="2.7109375" style="338" customWidth="1"/>
    <col min="21" max="21" width="9.140625" style="338"/>
    <col min="22" max="22" width="9.140625" style="6"/>
    <col min="23" max="23" width="11.140625" style="6" bestFit="1" customWidth="1"/>
    <col min="24" max="16384" width="9.140625" style="6"/>
  </cols>
  <sheetData>
    <row r="1" spans="2:23" ht="28.5" customHeight="1" x14ac:dyDescent="0.25"/>
    <row r="2" spans="2:23" ht="18" customHeight="1" x14ac:dyDescent="0.25">
      <c r="B2" s="6" t="s">
        <v>839</v>
      </c>
      <c r="T2" s="505"/>
      <c r="U2" s="505"/>
      <c r="V2" s="11"/>
      <c r="W2" s="11"/>
    </row>
    <row r="3" spans="2:23" ht="18" customHeight="1" x14ac:dyDescent="0.25">
      <c r="B3" s="7" t="s">
        <v>539</v>
      </c>
      <c r="C3" s="8" t="s">
        <v>376</v>
      </c>
      <c r="S3" s="697"/>
      <c r="T3" s="515"/>
      <c r="U3" s="515"/>
      <c r="V3" s="15"/>
      <c r="W3" s="11"/>
    </row>
    <row r="4" spans="2:23" ht="15.95" customHeight="1" x14ac:dyDescent="0.25">
      <c r="C4" s="131" t="s">
        <v>377</v>
      </c>
      <c r="T4" s="505"/>
      <c r="U4" s="505"/>
      <c r="V4" s="11"/>
      <c r="W4" s="85"/>
    </row>
    <row r="5" spans="2:23" ht="15.95" customHeight="1" x14ac:dyDescent="0.25">
      <c r="C5" s="8" t="s">
        <v>378</v>
      </c>
      <c r="T5" s="505"/>
      <c r="U5" s="505"/>
      <c r="V5" s="11"/>
      <c r="W5" s="27"/>
    </row>
    <row r="6" spans="2:23" ht="15.95" customHeight="1" x14ac:dyDescent="0.25">
      <c r="C6" s="6" t="s">
        <v>379</v>
      </c>
      <c r="T6" s="505"/>
      <c r="U6" s="505"/>
      <c r="V6" s="11"/>
      <c r="W6" s="27"/>
    </row>
    <row r="7" spans="2:23" ht="15.95" customHeight="1" x14ac:dyDescent="0.25">
      <c r="C7" s="6" t="s">
        <v>380</v>
      </c>
      <c r="T7" s="505"/>
      <c r="U7" s="505"/>
      <c r="V7" s="11"/>
      <c r="W7" s="27"/>
    </row>
    <row r="8" spans="2:23" ht="15.95" customHeight="1" x14ac:dyDescent="0.25">
      <c r="C8" s="51" t="str">
        <f>CONCATENATE("to Accounts Receivable to make the ending balance equal to ",TEXT(Q18,"$#,##0")," must be ")</f>
        <v xml:space="preserve">to Accounts Receivable to make the ending balance equal to $7,950 must be </v>
      </c>
      <c r="T8" s="505"/>
      <c r="U8" s="505"/>
      <c r="V8" s="11"/>
      <c r="W8" s="27"/>
    </row>
    <row r="9" spans="2:23" ht="15.95" customHeight="1" x14ac:dyDescent="0.25">
      <c r="C9" s="6" t="s">
        <v>381</v>
      </c>
      <c r="T9" s="505"/>
      <c r="U9" s="505"/>
      <c r="V9" s="11"/>
      <c r="W9" s="27"/>
    </row>
    <row r="10" spans="2:23" ht="15.95" customHeight="1" x14ac:dyDescent="0.25">
      <c r="C10" s="6" t="s">
        <v>382</v>
      </c>
      <c r="T10" s="505"/>
      <c r="U10" s="505"/>
      <c r="V10" s="11"/>
      <c r="W10" s="11"/>
    </row>
    <row r="11" spans="2:23" ht="9.9499999999999993" customHeight="1" x14ac:dyDescent="0.25"/>
    <row r="12" spans="2:23" ht="18" customHeight="1" x14ac:dyDescent="0.25">
      <c r="C12" s="548" t="s">
        <v>548</v>
      </c>
      <c r="D12" s="548"/>
      <c r="E12" s="548"/>
      <c r="F12" s="548"/>
      <c r="G12" s="548"/>
      <c r="H12" s="548"/>
      <c r="I12" s="548"/>
      <c r="J12" s="548"/>
    </row>
    <row r="13" spans="2:23" ht="18" customHeight="1" x14ac:dyDescent="0.25">
      <c r="C13" s="6" t="s">
        <v>748</v>
      </c>
      <c r="F13" s="225">
        <v>6325</v>
      </c>
      <c r="G13" s="84"/>
      <c r="M13" s="694" t="s">
        <v>149</v>
      </c>
      <c r="N13" s="726" t="s">
        <v>162</v>
      </c>
    </row>
    <row r="14" spans="2:23" ht="15.95" customHeight="1" x14ac:dyDescent="0.25">
      <c r="C14" s="6" t="s">
        <v>336</v>
      </c>
      <c r="F14" s="225">
        <v>93680</v>
      </c>
      <c r="G14" s="140">
        <f>S18</f>
        <v>92055</v>
      </c>
      <c r="J14" s="63" t="s">
        <v>747</v>
      </c>
    </row>
    <row r="15" spans="2:23" ht="15.95" customHeight="1" x14ac:dyDescent="0.25">
      <c r="C15" s="12"/>
      <c r="D15" s="12"/>
      <c r="E15" s="12"/>
      <c r="F15" s="226"/>
      <c r="G15" s="224"/>
      <c r="H15" s="12"/>
      <c r="I15" s="12"/>
      <c r="J15" s="12"/>
    </row>
    <row r="16" spans="2:23" ht="18" customHeight="1" x14ac:dyDescent="0.25">
      <c r="C16" s="11" t="s">
        <v>1013</v>
      </c>
      <c r="D16" s="11"/>
      <c r="E16" s="11"/>
      <c r="F16" s="225">
        <v>7950</v>
      </c>
      <c r="G16" s="41"/>
      <c r="H16" s="11"/>
      <c r="I16" s="11"/>
      <c r="J16" s="11"/>
      <c r="M16" s="682" t="s">
        <v>166</v>
      </c>
    </row>
    <row r="17" spans="2:21" ht="6.95" customHeight="1" x14ac:dyDescent="0.25"/>
    <row r="18" spans="2:21" s="62" customFormat="1" ht="15" customHeight="1" x14ac:dyDescent="0.25">
      <c r="B18" s="63" t="s">
        <v>278</v>
      </c>
      <c r="C18" s="62" t="str">
        <f>CONCATENATE("Collections of ",TEXT(S18,"$#,##0")," calculated as ",TEXT(M18,"$#,##0"),N18,TEXT(O18,"$#,##0"),P18,TEXT(Q18,"$#,##0"))</f>
        <v>Collections of $92,055 calculated as $6,325 + $93,680 – $7,950</v>
      </c>
      <c r="M18" s="692">
        <f>F13</f>
        <v>6325</v>
      </c>
      <c r="N18" s="692" t="s">
        <v>121</v>
      </c>
      <c r="O18" s="692">
        <f>F14</f>
        <v>93680</v>
      </c>
      <c r="P18" s="692" t="s">
        <v>120</v>
      </c>
      <c r="Q18" s="692">
        <f>F16</f>
        <v>7950</v>
      </c>
      <c r="R18" s="692" t="s">
        <v>119</v>
      </c>
      <c r="S18" s="692">
        <f>SUM(M18+O18-Q18)</f>
        <v>92055</v>
      </c>
      <c r="T18" s="338"/>
      <c r="U18" s="338"/>
    </row>
    <row r="19" spans="2:21" ht="9.9499999999999993" customHeight="1" x14ac:dyDescent="0.25"/>
    <row r="20" spans="2:21" ht="15.95" customHeight="1" x14ac:dyDescent="0.25">
      <c r="B20" s="7" t="s">
        <v>540</v>
      </c>
      <c r="C20" s="6" t="s">
        <v>384</v>
      </c>
    </row>
    <row r="21" spans="2:21" ht="15.95" customHeight="1" x14ac:dyDescent="0.25">
      <c r="C21" s="6" t="s">
        <v>383</v>
      </c>
    </row>
    <row r="22" spans="2:21" ht="9.9499999999999993" customHeight="1" x14ac:dyDescent="0.25"/>
    <row r="23" spans="2:21" ht="15.95" customHeight="1" x14ac:dyDescent="0.25">
      <c r="B23" s="7" t="s">
        <v>541</v>
      </c>
      <c r="C23" s="8" t="s">
        <v>385</v>
      </c>
    </row>
    <row r="24" spans="2:21" ht="15.95" customHeight="1" x14ac:dyDescent="0.25">
      <c r="C24" s="8" t="s">
        <v>386</v>
      </c>
    </row>
    <row r="25" spans="2:21" ht="15.95" customHeight="1" x14ac:dyDescent="0.25">
      <c r="C25" s="8" t="s">
        <v>387</v>
      </c>
    </row>
    <row r="26" spans="2:21" ht="15.95" customHeight="1" x14ac:dyDescent="0.25">
      <c r="C26" s="6" t="s">
        <v>388</v>
      </c>
    </row>
    <row r="27" spans="2:21" ht="15.95" customHeight="1" x14ac:dyDescent="0.25">
      <c r="C27" s="6" t="s">
        <v>389</v>
      </c>
    </row>
    <row r="28" spans="2:21" ht="15.95" customHeight="1" x14ac:dyDescent="0.25">
      <c r="C28" s="6" t="str">
        <f>CONCATENATE("",TEXT(Q36,"$#,##0")," must be the amount that Cable paid its employees.")</f>
        <v>$3,625 must be the amount that Cable paid its employees.</v>
      </c>
    </row>
    <row r="29" spans="2:21" ht="9.9499999999999993" customHeight="1" x14ac:dyDescent="0.25"/>
    <row r="30" spans="2:21" ht="18" customHeight="1" x14ac:dyDescent="0.25">
      <c r="C30" s="548" t="s">
        <v>225</v>
      </c>
      <c r="D30" s="548"/>
      <c r="E30" s="548"/>
      <c r="F30" s="548"/>
      <c r="G30" s="548"/>
      <c r="H30" s="548"/>
      <c r="I30" s="548"/>
      <c r="J30" s="548"/>
    </row>
    <row r="31" spans="2:21" ht="18" customHeight="1" x14ac:dyDescent="0.25">
      <c r="F31" s="227"/>
      <c r="G31" s="140">
        <v>4960</v>
      </c>
      <c r="J31" s="63" t="s">
        <v>1003</v>
      </c>
      <c r="M31" s="694" t="s">
        <v>149</v>
      </c>
      <c r="N31" s="726" t="s">
        <v>162</v>
      </c>
    </row>
    <row r="32" spans="2:21" ht="15.95" customHeight="1" x14ac:dyDescent="0.25">
      <c r="C32" s="11" t="s">
        <v>224</v>
      </c>
      <c r="D32" s="11"/>
      <c r="E32" s="11"/>
      <c r="F32" s="227">
        <f>S36</f>
        <v>50845</v>
      </c>
      <c r="G32" s="140">
        <v>49510</v>
      </c>
      <c r="H32" s="11"/>
      <c r="J32" s="297" t="s">
        <v>355</v>
      </c>
    </row>
    <row r="33" spans="2:21" ht="15.95" customHeight="1" x14ac:dyDescent="0.25">
      <c r="C33" s="12"/>
      <c r="D33" s="12"/>
      <c r="E33" s="12"/>
      <c r="F33" s="228"/>
      <c r="G33" s="502"/>
      <c r="H33" s="12"/>
      <c r="I33" s="12"/>
      <c r="J33" s="187"/>
    </row>
    <row r="34" spans="2:21" ht="18" customHeight="1" x14ac:dyDescent="0.25">
      <c r="C34" s="11"/>
      <c r="D34" s="11"/>
      <c r="E34" s="11"/>
      <c r="F34" s="227"/>
      <c r="G34" s="140">
        <v>3625</v>
      </c>
      <c r="H34" s="11"/>
      <c r="J34" s="297" t="s">
        <v>1013</v>
      </c>
      <c r="M34" s="682" t="s">
        <v>166</v>
      </c>
    </row>
    <row r="35" spans="2:21" ht="6.95" customHeight="1" x14ac:dyDescent="0.25">
      <c r="F35" s="84"/>
      <c r="G35" s="84"/>
    </row>
    <row r="36" spans="2:21" s="62" customFormat="1" ht="15" customHeight="1" x14ac:dyDescent="0.25">
      <c r="B36" s="63" t="s">
        <v>278</v>
      </c>
      <c r="C36" s="62" t="str">
        <f>CONCATENATE("Wage payments of ",TEXT(S36,"$#,##0")," calculated as ",TEXT(M36,"$#,##0"),N36,TEXT(O36,"$#,##0"),P36,TEXT(Q36,"$#,##0"))</f>
        <v>Wage payments of $50,845 calculated as $4,960 + $49,510 – $3,625</v>
      </c>
      <c r="M36" s="692">
        <f>G31</f>
        <v>4960</v>
      </c>
      <c r="N36" s="692" t="s">
        <v>121</v>
      </c>
      <c r="O36" s="692">
        <f>G32</f>
        <v>49510</v>
      </c>
      <c r="P36" s="692" t="s">
        <v>120</v>
      </c>
      <c r="Q36" s="692">
        <f>G34</f>
        <v>3625</v>
      </c>
      <c r="R36" s="692" t="s">
        <v>119</v>
      </c>
      <c r="S36" s="692">
        <f>SUM(M36+O36-Q36)</f>
        <v>50845</v>
      </c>
      <c r="T36" s="338"/>
      <c r="U36" s="338"/>
    </row>
    <row r="37" spans="2:21" ht="9.9499999999999993" customHeight="1" x14ac:dyDescent="0.25"/>
    <row r="38" spans="2:21" ht="15.95" customHeight="1" x14ac:dyDescent="0.25">
      <c r="B38" s="7" t="s">
        <v>542</v>
      </c>
      <c r="C38" s="6" t="s">
        <v>391</v>
      </c>
    </row>
    <row r="39" spans="2:21" ht="15.95" customHeight="1" x14ac:dyDescent="0.25">
      <c r="C39" s="6" t="s">
        <v>390</v>
      </c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31">
      <selection activeCell="B33" sqref="B33"/>
      <pageMargins left="0.7" right="1" top="0.85" bottom="0.8" header="0.5" footer="0.35"/>
      <printOptions horizontalCentered="1"/>
      <pageSetup orientation="portrait" useFirstPageNumber="1" horizontalDpi="1200" verticalDpi="1200" r:id="rId2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>
      <selection activeCell="J14" sqref="J14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 topLeftCell="A25">
      <selection activeCell="I19" sqref="I19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orientation="portrait" useFirstPageNumber="1" horizontalDpi="1200" verticalDpi="1200" r:id="rId6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2">
    <mergeCell ref="C12:J12"/>
    <mergeCell ref="C30:J30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 alignWithMargins="0"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2"/>
  <sheetViews>
    <sheetView zoomScale="55" zoomScaleNormal="55" workbookViewId="0"/>
  </sheetViews>
  <sheetFormatPr defaultRowHeight="15.75" x14ac:dyDescent="0.25"/>
  <cols>
    <col min="1" max="1" width="1.7109375" style="6" customWidth="1"/>
    <col min="2" max="3" width="4.7109375" style="6" customWidth="1"/>
    <col min="4" max="7" width="9.140625" style="6"/>
    <col min="8" max="8" width="11.28515625" style="6" customWidth="1"/>
    <col min="9" max="9" width="11.42578125" style="6" customWidth="1"/>
    <col min="10" max="10" width="9.140625" style="6"/>
    <col min="11" max="11" width="13" style="6" customWidth="1"/>
    <col min="12" max="16384" width="9.140625" style="6"/>
  </cols>
  <sheetData>
    <row r="1" spans="2:3" ht="28.5" customHeight="1" x14ac:dyDescent="0.25"/>
    <row r="2" spans="2:3" ht="18" customHeight="1" x14ac:dyDescent="0.25">
      <c r="B2" s="6" t="s">
        <v>840</v>
      </c>
    </row>
    <row r="3" spans="2:3" ht="18" customHeight="1" x14ac:dyDescent="0.25">
      <c r="B3" s="7" t="s">
        <v>539</v>
      </c>
      <c r="C3" s="6" t="s">
        <v>392</v>
      </c>
    </row>
    <row r="4" spans="2:3" ht="15.95" customHeight="1" x14ac:dyDescent="0.25">
      <c r="C4" s="6" t="s">
        <v>393</v>
      </c>
    </row>
    <row r="5" spans="2:3" ht="15.95" customHeight="1" x14ac:dyDescent="0.25">
      <c r="C5" s="6" t="s">
        <v>394</v>
      </c>
    </row>
    <row r="6" spans="2:3" ht="15.95" customHeight="1" x14ac:dyDescent="0.25">
      <c r="C6" s="6" t="s">
        <v>395</v>
      </c>
    </row>
    <row r="7" spans="2:3" ht="15.95" customHeight="1" x14ac:dyDescent="0.25">
      <c r="C7" s="6" t="s">
        <v>396</v>
      </c>
    </row>
    <row r="8" spans="2:3" ht="15.95" customHeight="1" x14ac:dyDescent="0.25">
      <c r="C8" s="6" t="s">
        <v>955</v>
      </c>
    </row>
    <row r="9" spans="2:3" ht="9.9499999999999993" customHeight="1" x14ac:dyDescent="0.25"/>
    <row r="10" spans="2:3" ht="15.95" customHeight="1" x14ac:dyDescent="0.25">
      <c r="B10" s="7" t="s">
        <v>540</v>
      </c>
      <c r="C10" s="6" t="s">
        <v>93</v>
      </c>
    </row>
    <row r="11" spans="2:3" ht="15.95" customHeight="1" x14ac:dyDescent="0.25">
      <c r="C11" s="6" t="s">
        <v>94</v>
      </c>
    </row>
    <row r="12" spans="2:3" ht="15.95" customHeight="1" x14ac:dyDescent="0.25">
      <c r="C12" s="6" t="s">
        <v>397</v>
      </c>
    </row>
    <row r="13" spans="2:3" ht="15.95" customHeight="1" x14ac:dyDescent="0.25">
      <c r="C13" s="6" t="s">
        <v>398</v>
      </c>
    </row>
    <row r="14" spans="2:3" ht="15.95" customHeight="1" x14ac:dyDescent="0.25">
      <c r="C14" s="6" t="s">
        <v>399</v>
      </c>
    </row>
    <row r="15" spans="2:3" ht="15.95" customHeight="1" x14ac:dyDescent="0.25">
      <c r="C15" s="6" t="s">
        <v>400</v>
      </c>
    </row>
    <row r="16" spans="2:3" ht="15.95" customHeight="1" x14ac:dyDescent="0.25">
      <c r="C16" s="6" t="s">
        <v>401</v>
      </c>
    </row>
    <row r="17" spans="3:3" ht="15.95" customHeight="1" x14ac:dyDescent="0.25">
      <c r="C17" s="6" t="s">
        <v>859</v>
      </c>
    </row>
    <row r="18" spans="3:3" ht="15.95" customHeight="1" x14ac:dyDescent="0.25">
      <c r="C18" s="6" t="s">
        <v>402</v>
      </c>
    </row>
    <row r="19" spans="3:3" ht="15.95" customHeight="1" x14ac:dyDescent="0.25">
      <c r="C19" s="6" t="s">
        <v>403</v>
      </c>
    </row>
    <row r="20" spans="3:3" ht="15.95" customHeight="1" x14ac:dyDescent="0.25">
      <c r="C20" s="6" t="s">
        <v>404</v>
      </c>
    </row>
    <row r="21" spans="3:3" ht="15.95" customHeight="1" x14ac:dyDescent="0.25">
      <c r="C21" s="6" t="s">
        <v>405</v>
      </c>
    </row>
    <row r="22" spans="3:3" ht="15.95" customHeight="1" x14ac:dyDescent="0.25">
      <c r="C22" s="6" t="s">
        <v>406</v>
      </c>
    </row>
    <row r="23" spans="3:3" ht="9.9499999999999993" customHeight="1" x14ac:dyDescent="0.25"/>
    <row r="24" spans="3:3" ht="15.95" customHeight="1" x14ac:dyDescent="0.25">
      <c r="C24" s="6" t="s">
        <v>407</v>
      </c>
    </row>
    <row r="25" spans="3:3" ht="15.95" customHeight="1" x14ac:dyDescent="0.25">
      <c r="C25" s="6" t="s">
        <v>436</v>
      </c>
    </row>
    <row r="26" spans="3:3" ht="15.95" customHeight="1" x14ac:dyDescent="0.25">
      <c r="C26" s="6" t="s">
        <v>437</v>
      </c>
    </row>
    <row r="27" spans="3:3" ht="15.95" customHeight="1" x14ac:dyDescent="0.25">
      <c r="C27" s="6" t="s">
        <v>438</v>
      </c>
    </row>
    <row r="28" spans="3:3" ht="15.95" customHeight="1" x14ac:dyDescent="0.25">
      <c r="C28" s="6" t="s">
        <v>439</v>
      </c>
    </row>
    <row r="29" spans="3:3" ht="15.95" customHeight="1" x14ac:dyDescent="0.25">
      <c r="C29" s="6" t="s">
        <v>440</v>
      </c>
    </row>
    <row r="30" spans="3:3" ht="15.95" customHeight="1" x14ac:dyDescent="0.25">
      <c r="C30" s="6" t="s">
        <v>441</v>
      </c>
    </row>
    <row r="31" spans="3:3" ht="15.95" customHeight="1" x14ac:dyDescent="0.25">
      <c r="C31" s="6" t="s">
        <v>442</v>
      </c>
    </row>
    <row r="32" spans="3:3" ht="15.95" customHeight="1" x14ac:dyDescent="0.25">
      <c r="C32" s="6" t="s">
        <v>443</v>
      </c>
    </row>
    <row r="33" spans="3:3" ht="15.95" customHeight="1" x14ac:dyDescent="0.25">
      <c r="C33" s="6" t="s">
        <v>445</v>
      </c>
    </row>
    <row r="34" spans="3:3" ht="15.95" customHeight="1" x14ac:dyDescent="0.25">
      <c r="C34" s="6" t="s">
        <v>444</v>
      </c>
    </row>
    <row r="35" spans="3:3" ht="9.9499999999999993" customHeight="1" x14ac:dyDescent="0.25"/>
    <row r="36" spans="3:3" ht="15.95" customHeight="1" x14ac:dyDescent="0.25">
      <c r="C36" s="6" t="s">
        <v>446</v>
      </c>
    </row>
    <row r="37" spans="3:3" ht="15.95" customHeight="1" x14ac:dyDescent="0.25">
      <c r="C37" s="6" t="s">
        <v>448</v>
      </c>
    </row>
    <row r="38" spans="3:3" ht="15.95" customHeight="1" x14ac:dyDescent="0.25">
      <c r="C38" s="6" t="s">
        <v>447</v>
      </c>
    </row>
    <row r="39" spans="3:3" ht="9.9499999999999993" customHeight="1" x14ac:dyDescent="0.25"/>
    <row r="40" spans="3:3" ht="15.95" customHeight="1" x14ac:dyDescent="0.25"/>
    <row r="41" spans="3:3" ht="15.95" customHeight="1" x14ac:dyDescent="0.25"/>
    <row r="42" spans="3:3" ht="15.95" customHeight="1" x14ac:dyDescent="0.25"/>
  </sheetData>
  <customSheetViews>
    <customSheetView guid="{9794FA93-0DA1-4207-8A93-BAB6A553B531}" scale="85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30">
      <selection activeCell="B32" sqref="B32"/>
      <pageMargins left="1" right="0.7" top="0.85" bottom="0.8" header="0.5" footer="0.35"/>
      <printOptions horizontalCentered="1"/>
      <pageSetup orientation="portrait" useFirstPageNumber="1" horizontalDpi="1200" verticalDpi="1200" r:id="rId2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19">
      <selection activeCell="J14" sqref="J14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>
      <selection activeCell="J14" sqref="J14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>
      <pageMargins left="1" right="0.7" top="0.85" bottom="0.8" header="0.5" footer="0.35"/>
      <printOptions horizontalCentered="1"/>
      <pageSetup orientation="portrait" useFirstPageNumber="1" horizontalDpi="1200" verticalDpi="1200" r:id="rId6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pageMargins left="1" right="0.7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3" width="4.7109375" style="6" customWidth="1"/>
    <col min="4" max="4" width="19.28515625" style="6" customWidth="1"/>
    <col min="5" max="5" width="5.28515625" style="6" customWidth="1"/>
    <col min="6" max="6" width="22.85546875" style="6" customWidth="1"/>
    <col min="7" max="7" width="12.5703125" style="6" customWidth="1"/>
    <col min="8" max="8" width="7.140625" style="6" customWidth="1"/>
    <col min="9" max="9" width="14" style="6" customWidth="1"/>
    <col min="10" max="10" width="9.140625" style="6"/>
    <col min="11" max="12" width="0" style="709" hidden="1" customWidth="1"/>
    <col min="13" max="16384" width="9.140625" style="6"/>
  </cols>
  <sheetData>
    <row r="1" spans="2:12" ht="28.5" customHeight="1" x14ac:dyDescent="0.25"/>
    <row r="2" spans="2:12" ht="18" customHeight="1" x14ac:dyDescent="0.25">
      <c r="B2" s="6" t="s">
        <v>841</v>
      </c>
    </row>
    <row r="3" spans="2:12" ht="18" customHeight="1" x14ac:dyDescent="0.25">
      <c r="B3" s="7" t="s">
        <v>539</v>
      </c>
      <c r="C3" s="6" t="s">
        <v>865</v>
      </c>
    </row>
    <row r="4" spans="2:12" ht="15.95" customHeight="1" x14ac:dyDescent="0.25">
      <c r="C4" s="6" t="s">
        <v>95</v>
      </c>
    </row>
    <row r="5" spans="2:12" ht="18" customHeight="1" x14ac:dyDescent="0.25">
      <c r="D5" s="6" t="s">
        <v>1042</v>
      </c>
      <c r="E5" s="10" t="s">
        <v>269</v>
      </c>
      <c r="F5" s="95">
        <v>717242000000</v>
      </c>
      <c r="K5" s="727" t="s">
        <v>149</v>
      </c>
      <c r="L5" s="716" t="s">
        <v>162</v>
      </c>
    </row>
    <row r="6" spans="2:12" ht="15.95" customHeight="1" x14ac:dyDescent="0.25">
      <c r="D6" s="6" t="s">
        <v>1043</v>
      </c>
      <c r="E6" s="10" t="s">
        <v>269</v>
      </c>
      <c r="F6" s="95">
        <v>599108000000</v>
      </c>
    </row>
    <row r="7" spans="2:12" ht="15.95" customHeight="1" x14ac:dyDescent="0.25">
      <c r="D7" s="6" t="s">
        <v>1044</v>
      </c>
      <c r="E7" s="10" t="s">
        <v>269</v>
      </c>
      <c r="F7" s="95">
        <v>118134000000</v>
      </c>
    </row>
    <row r="8" spans="2:12" ht="9.9499999999999993" customHeight="1" x14ac:dyDescent="0.25"/>
    <row r="9" spans="2:12" ht="15.95" customHeight="1" x14ac:dyDescent="0.25">
      <c r="C9" s="6" t="s">
        <v>449</v>
      </c>
    </row>
    <row r="10" spans="2:12" ht="15.95" customHeight="1" x14ac:dyDescent="0.25">
      <c r="C10" s="6" t="s">
        <v>450</v>
      </c>
    </row>
    <row r="11" spans="2:12" ht="9.9499999999999993" customHeight="1" x14ac:dyDescent="0.25"/>
    <row r="12" spans="2:12" ht="15.95" customHeight="1" x14ac:dyDescent="0.25">
      <c r="C12" s="97" t="s">
        <v>1045</v>
      </c>
    </row>
    <row r="13" spans="2:12" ht="15.95" customHeight="1" x14ac:dyDescent="0.25">
      <c r="C13" s="6" t="s">
        <v>1046</v>
      </c>
    </row>
    <row r="14" spans="2:12" ht="15.95" customHeight="1" x14ac:dyDescent="0.25">
      <c r="C14" s="6" t="s">
        <v>1047</v>
      </c>
    </row>
    <row r="15" spans="2:12" ht="9.9499999999999993" customHeight="1" x14ac:dyDescent="0.25"/>
    <row r="16" spans="2:12" ht="18" customHeight="1" x14ac:dyDescent="0.25">
      <c r="B16" s="7" t="s">
        <v>540</v>
      </c>
      <c r="C16" s="6" t="s">
        <v>96</v>
      </c>
    </row>
    <row r="17" spans="2:4" ht="18" customHeight="1" x14ac:dyDescent="0.25">
      <c r="C17" s="7" t="s">
        <v>509</v>
      </c>
      <c r="D17" s="6" t="s">
        <v>545</v>
      </c>
    </row>
    <row r="18" spans="2:4" ht="15.95" customHeight="1" x14ac:dyDescent="0.25">
      <c r="C18" s="7" t="s">
        <v>510</v>
      </c>
      <c r="D18" s="6" t="s">
        <v>543</v>
      </c>
    </row>
    <row r="19" spans="2:4" ht="15.95" customHeight="1" x14ac:dyDescent="0.25">
      <c r="C19" s="7" t="s">
        <v>511</v>
      </c>
      <c r="D19" s="6" t="s">
        <v>543</v>
      </c>
    </row>
    <row r="20" spans="2:4" ht="15.95" customHeight="1" x14ac:dyDescent="0.25">
      <c r="C20" s="7" t="s">
        <v>517</v>
      </c>
      <c r="D20" s="6" t="s">
        <v>545</v>
      </c>
    </row>
    <row r="21" spans="2:4" ht="15.95" customHeight="1" x14ac:dyDescent="0.25">
      <c r="C21" s="7" t="s">
        <v>527</v>
      </c>
      <c r="D21" s="6" t="s">
        <v>545</v>
      </c>
    </row>
    <row r="22" spans="2:4" ht="15.95" customHeight="1" x14ac:dyDescent="0.25">
      <c r="C22" s="7" t="s">
        <v>528</v>
      </c>
      <c r="D22" s="6" t="s">
        <v>545</v>
      </c>
    </row>
    <row r="23" spans="2:4" ht="15.95" customHeight="1" x14ac:dyDescent="0.25">
      <c r="C23" s="7" t="s">
        <v>556</v>
      </c>
      <c r="D23" s="6" t="s">
        <v>543</v>
      </c>
    </row>
    <row r="24" spans="2:4" ht="9.9499999999999993" customHeight="1" x14ac:dyDescent="0.25"/>
    <row r="25" spans="2:4" ht="18" customHeight="1" x14ac:dyDescent="0.25">
      <c r="B25" s="7" t="s">
        <v>541</v>
      </c>
      <c r="C25" s="6" t="s">
        <v>97</v>
      </c>
    </row>
    <row r="26" spans="2:4" ht="18" customHeight="1" x14ac:dyDescent="0.25">
      <c r="C26" s="7" t="s">
        <v>509</v>
      </c>
      <c r="D26" s="6" t="s">
        <v>98</v>
      </c>
    </row>
    <row r="27" spans="2:4" ht="15.95" customHeight="1" x14ac:dyDescent="0.25">
      <c r="C27" s="7" t="s">
        <v>510</v>
      </c>
      <c r="D27" s="6" t="s">
        <v>621</v>
      </c>
    </row>
    <row r="28" spans="2:4" ht="15.95" customHeight="1" x14ac:dyDescent="0.25">
      <c r="C28" s="7" t="s">
        <v>511</v>
      </c>
      <c r="D28" s="6" t="s">
        <v>99</v>
      </c>
    </row>
    <row r="29" spans="2:4" ht="15.95" customHeight="1" x14ac:dyDescent="0.25">
      <c r="C29" s="7" t="s">
        <v>517</v>
      </c>
      <c r="D29" s="6" t="s">
        <v>622</v>
      </c>
    </row>
  </sheetData>
  <customSheetViews>
    <customSheetView guid="{9794FA93-0DA1-4207-8A93-BAB6A553B531}" scale="85" showPageBreaks="1" fitToPage="1" printArea="1">
      <selection activeCell="F5" sqref="F5"/>
      <pageMargins left="0.7" right="1" top="0.85" bottom="0.8" header="0.5" footer="0.35"/>
      <printOptions horizontalCentered="1"/>
      <pageSetup scale="98" orientation="portrait" useFirstPageNumber="1" horizontalDpi="1200" verticalDpi="1200" r:id="rId1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31">
      <selection activeCell="B33" sqref="B33"/>
      <pageMargins left="0.7" right="1" top="0.85" bottom="0.8" header="0.5" footer="0.35"/>
      <printOptions horizontalCentered="1"/>
      <pageSetup scale="97" orientation="portrait" useFirstPageNumber="1" horizontalDpi="1200" verticalDpi="1200" r:id="rId2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>
      <selection activeCell="J14" sqref="J14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15">
      <selection activeCell="J14" sqref="J14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scale="97" orientation="portrait" useFirstPageNumber="1" horizontalDpi="1200" verticalDpi="1200" r:id="rId5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 printArea="1">
      <selection activeCell="F7" sqref="F7"/>
      <pageMargins left="0.7" right="1" top="0.85" bottom="0.8" header="0.5" footer="0.35"/>
      <printOptions horizontalCentered="1"/>
      <pageSetup scale="98" orientation="portrait" useFirstPageNumber="1" horizontalDpi="1200" verticalDpi="1200" r:id="rId6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selection activeCell="F7" sqref="F7"/>
      <pageMargins left="0.7" right="1" top="0.85" bottom="0.8" header="0.5" footer="0.35"/>
      <printOptions horizontalCentered="1"/>
      <pageSetup scale="97"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 alignWithMargins="0"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5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4.7109375" style="6" customWidth="1"/>
    <col min="3" max="5" width="3.5703125" style="6" customWidth="1"/>
    <col min="6" max="6" width="8" style="6" customWidth="1"/>
    <col min="7" max="7" width="19" style="6" customWidth="1"/>
    <col min="8" max="8" width="0.85546875" style="6" customWidth="1"/>
    <col min="9" max="9" width="3.42578125" style="6" customWidth="1"/>
    <col min="10" max="10" width="19.28515625" style="6" customWidth="1"/>
    <col min="11" max="11" width="2.28515625" style="6" customWidth="1"/>
    <col min="12" max="12" width="16.7109375" style="6" customWidth="1"/>
    <col min="13" max="13" width="3.42578125" style="6" customWidth="1"/>
    <col min="14" max="14" width="4" style="6" customWidth="1"/>
    <col min="15" max="15" width="9.140625" style="6"/>
    <col min="16" max="17" width="0" style="702" hidden="1" customWidth="1"/>
    <col min="18" max="16384" width="9.140625" style="6"/>
  </cols>
  <sheetData>
    <row r="1" spans="2:20" ht="28.5" customHeight="1" x14ac:dyDescent="0.25"/>
    <row r="2" spans="2:20" ht="18" customHeight="1" x14ac:dyDescent="0.25">
      <c r="B2" s="6" t="s">
        <v>842</v>
      </c>
    </row>
    <row r="3" spans="2:20" ht="32.25" customHeight="1" x14ac:dyDescent="0.25">
      <c r="B3" s="7" t="s">
        <v>539</v>
      </c>
      <c r="G3" s="143" t="s">
        <v>534</v>
      </c>
      <c r="H3" s="612" t="s">
        <v>269</v>
      </c>
      <c r="I3" s="612"/>
      <c r="J3" s="143" t="s">
        <v>535</v>
      </c>
      <c r="K3" s="10" t="s">
        <v>532</v>
      </c>
      <c r="L3" s="546" t="s">
        <v>100</v>
      </c>
      <c r="M3" s="546"/>
    </row>
    <row r="4" spans="2:20" ht="5.0999999999999996" customHeight="1" x14ac:dyDescent="0.25">
      <c r="B4" s="7"/>
      <c r="G4" s="15"/>
      <c r="H4" s="10"/>
      <c r="I4" s="10"/>
      <c r="J4" s="15"/>
      <c r="K4" s="10"/>
      <c r="L4" s="141"/>
      <c r="M4" s="141"/>
      <c r="P4" s="728"/>
      <c r="Q4" s="729"/>
      <c r="R4" s="524"/>
      <c r="S4" s="524"/>
      <c r="T4" s="524"/>
    </row>
    <row r="5" spans="2:20" ht="18" customHeight="1" x14ac:dyDescent="0.25">
      <c r="C5" s="51" t="s">
        <v>864</v>
      </c>
      <c r="F5" s="391"/>
      <c r="G5" s="95">
        <v>919210000</v>
      </c>
      <c r="H5" s="612" t="s">
        <v>269</v>
      </c>
      <c r="I5" s="612"/>
      <c r="J5" s="95">
        <v>282778000</v>
      </c>
      <c r="K5" s="10" t="s">
        <v>532</v>
      </c>
      <c r="L5" s="649">
        <v>636432000</v>
      </c>
      <c r="M5" s="650"/>
      <c r="P5" s="728" t="s">
        <v>149</v>
      </c>
      <c r="Q5" s="730" t="s">
        <v>162</v>
      </c>
      <c r="R5" s="524"/>
      <c r="S5" s="524"/>
      <c r="T5" s="524"/>
    </row>
    <row r="6" spans="2:20" ht="18" customHeight="1" x14ac:dyDescent="0.25">
      <c r="C6" s="51" t="s">
        <v>1048</v>
      </c>
      <c r="G6" s="95">
        <v>9313126000</v>
      </c>
      <c r="H6" s="612" t="s">
        <v>269</v>
      </c>
      <c r="I6" s="612"/>
      <c r="J6" s="95">
        <v>4787951000</v>
      </c>
      <c r="K6" s="10" t="s">
        <v>532</v>
      </c>
      <c r="L6" s="649">
        <v>4525175000</v>
      </c>
      <c r="M6" s="650"/>
      <c r="Q6" s="731"/>
    </row>
    <row r="7" spans="2:20" ht="9.9499999999999993" customHeight="1" x14ac:dyDescent="0.25">
      <c r="K7" s="10"/>
    </row>
    <row r="8" spans="2:20" ht="15.95" customHeight="1" x14ac:dyDescent="0.25">
      <c r="C8" s="6" t="s">
        <v>750</v>
      </c>
    </row>
    <row r="9" spans="2:20" ht="15.95" customHeight="1" x14ac:dyDescent="0.25">
      <c r="C9" s="6" t="s">
        <v>751</v>
      </c>
    </row>
    <row r="10" spans="2:20" ht="9.9499999999999993" customHeight="1" x14ac:dyDescent="0.25"/>
    <row r="11" spans="2:20" ht="18" customHeight="1" x14ac:dyDescent="0.25">
      <c r="B11" s="7" t="s">
        <v>540</v>
      </c>
    </row>
    <row r="12" spans="2:20" ht="18" customHeight="1" x14ac:dyDescent="0.25">
      <c r="B12" s="7"/>
      <c r="C12" s="6" t="s">
        <v>864</v>
      </c>
    </row>
    <row r="13" spans="2:20" ht="18" customHeight="1" x14ac:dyDescent="0.25">
      <c r="C13" s="548" t="s">
        <v>296</v>
      </c>
      <c r="D13" s="548"/>
      <c r="E13" s="548"/>
      <c r="F13" s="548"/>
      <c r="G13" s="548"/>
      <c r="H13" s="548"/>
      <c r="I13" s="548"/>
      <c r="J13" s="548"/>
      <c r="K13" s="548"/>
      <c r="L13" s="548"/>
      <c r="M13" s="548"/>
      <c r="N13" s="230"/>
      <c r="O13" s="11"/>
    </row>
    <row r="14" spans="2:20" ht="18" customHeight="1" x14ac:dyDescent="0.25">
      <c r="C14" s="6" t="s">
        <v>748</v>
      </c>
      <c r="G14" s="69">
        <v>106934000</v>
      </c>
      <c r="H14" s="229"/>
      <c r="I14" s="41"/>
      <c r="J14" s="41"/>
      <c r="K14" s="11"/>
      <c r="L14" s="11"/>
      <c r="M14" s="11"/>
      <c r="N14" s="27"/>
      <c r="O14" s="11"/>
    </row>
    <row r="15" spans="2:20" ht="15.95" customHeight="1" x14ac:dyDescent="0.25">
      <c r="C15" s="6" t="s">
        <v>550</v>
      </c>
      <c r="F15" s="96"/>
      <c r="G15" s="69">
        <v>1472684000</v>
      </c>
      <c r="H15" s="229"/>
      <c r="I15" s="646">
        <f>G14+G15-G17</f>
        <v>1441475000</v>
      </c>
      <c r="J15" s="648"/>
      <c r="M15" s="483" t="s">
        <v>749</v>
      </c>
      <c r="N15" s="47"/>
      <c r="O15" s="47"/>
    </row>
    <row r="16" spans="2:20" ht="15.95" customHeight="1" x14ac:dyDescent="0.25">
      <c r="C16" s="12"/>
      <c r="D16" s="12"/>
      <c r="E16" s="12"/>
      <c r="F16" s="12"/>
      <c r="G16" s="224"/>
      <c r="H16" s="149"/>
      <c r="I16" s="224"/>
      <c r="J16" s="224"/>
      <c r="K16" s="12"/>
      <c r="L16" s="12"/>
      <c r="M16" s="12"/>
      <c r="N16" s="11"/>
      <c r="O16" s="11"/>
    </row>
    <row r="17" spans="2:17" ht="18" customHeight="1" x14ac:dyDescent="0.25">
      <c r="C17" s="11" t="s">
        <v>1013</v>
      </c>
      <c r="D17" s="11"/>
      <c r="G17" s="69">
        <v>138143000</v>
      </c>
      <c r="H17" s="229"/>
      <c r="I17" s="41"/>
      <c r="J17" s="41"/>
      <c r="K17" s="11"/>
      <c r="L17" s="11"/>
      <c r="M17" s="11"/>
      <c r="N17" s="11"/>
      <c r="O17" s="11"/>
    </row>
    <row r="18" spans="2:17" ht="6.95" customHeight="1" x14ac:dyDescent="0.25">
      <c r="G18" s="11"/>
      <c r="H18" s="11"/>
      <c r="I18" s="11"/>
      <c r="J18" s="11"/>
    </row>
    <row r="19" spans="2:17" s="62" customFormat="1" ht="15" customHeight="1" x14ac:dyDescent="0.25">
      <c r="B19" s="63" t="s">
        <v>278</v>
      </c>
      <c r="C19" s="62" t="s">
        <v>752</v>
      </c>
      <c r="I19" s="99"/>
      <c r="J19" s="99"/>
      <c r="P19" s="725"/>
      <c r="Q19" s="725"/>
    </row>
    <row r="20" spans="2:17" s="62" customFormat="1" ht="12.95" customHeight="1" x14ac:dyDescent="0.2">
      <c r="C20" s="137" t="s">
        <v>1049</v>
      </c>
      <c r="I20" s="99"/>
      <c r="J20" s="99"/>
      <c r="P20" s="725"/>
      <c r="Q20" s="725"/>
    </row>
    <row r="21" spans="2:17" ht="9.9499999999999993" customHeight="1" x14ac:dyDescent="0.25">
      <c r="M21" s="11"/>
      <c r="N21" s="11"/>
    </row>
    <row r="22" spans="2:17" ht="18" customHeight="1" x14ac:dyDescent="0.25">
      <c r="B22" s="7"/>
      <c r="C22" s="6" t="s">
        <v>1048</v>
      </c>
    </row>
    <row r="23" spans="2:17" ht="18" customHeight="1" x14ac:dyDescent="0.25">
      <c r="C23" s="548" t="s">
        <v>296</v>
      </c>
      <c r="D23" s="548"/>
      <c r="E23" s="548"/>
      <c r="F23" s="548"/>
      <c r="G23" s="548"/>
      <c r="H23" s="548"/>
      <c r="I23" s="548"/>
      <c r="J23" s="548"/>
      <c r="K23" s="548"/>
      <c r="L23" s="548"/>
      <c r="M23" s="548"/>
      <c r="N23" s="230"/>
      <c r="O23" s="11"/>
    </row>
    <row r="24" spans="2:17" ht="18" customHeight="1" x14ac:dyDescent="0.25">
      <c r="C24" s="6" t="s">
        <v>748</v>
      </c>
      <c r="G24" s="69">
        <v>817682000</v>
      </c>
      <c r="H24" s="229"/>
      <c r="I24" s="41"/>
      <c r="J24" s="41"/>
      <c r="K24" s="11"/>
      <c r="L24" s="11"/>
      <c r="M24" s="11"/>
      <c r="N24" s="27"/>
      <c r="O24" s="11"/>
    </row>
    <row r="25" spans="2:17" ht="15.95" customHeight="1" x14ac:dyDescent="0.25">
      <c r="C25" s="6" t="s">
        <v>550</v>
      </c>
      <c r="F25" s="96"/>
      <c r="G25" s="69">
        <v>9365477000</v>
      </c>
      <c r="H25" s="229"/>
      <c r="I25" s="646">
        <f>G24+G25-G27</f>
        <v>9008903000</v>
      </c>
      <c r="J25" s="647"/>
      <c r="M25" s="483" t="s">
        <v>749</v>
      </c>
      <c r="N25" s="47"/>
      <c r="O25" s="47"/>
    </row>
    <row r="26" spans="2:17" ht="15.95" customHeight="1" x14ac:dyDescent="0.25">
      <c r="C26" s="12"/>
      <c r="D26" s="12"/>
      <c r="E26" s="12"/>
      <c r="F26" s="12"/>
      <c r="G26" s="224"/>
      <c r="H26" s="149"/>
      <c r="I26" s="224"/>
      <c r="J26" s="224"/>
      <c r="K26" s="12"/>
      <c r="L26" s="12"/>
      <c r="M26" s="12"/>
      <c r="N26" s="11"/>
      <c r="O26" s="11"/>
    </row>
    <row r="27" spans="2:17" ht="18" customHeight="1" x14ac:dyDescent="0.25">
      <c r="C27" s="11" t="s">
        <v>1013</v>
      </c>
      <c r="D27" s="11"/>
      <c r="G27" s="69">
        <v>1174256000</v>
      </c>
      <c r="H27" s="229"/>
      <c r="I27" s="41"/>
      <c r="J27" s="41"/>
      <c r="K27" s="11"/>
      <c r="L27" s="11"/>
      <c r="M27" s="11"/>
      <c r="N27" s="11"/>
      <c r="O27" s="11"/>
    </row>
    <row r="28" spans="2:17" ht="6.95" customHeight="1" x14ac:dyDescent="0.25">
      <c r="G28" s="11"/>
      <c r="H28" s="11"/>
      <c r="I28" s="11"/>
      <c r="J28" s="11"/>
    </row>
    <row r="29" spans="2:17" s="62" customFormat="1" ht="15" customHeight="1" x14ac:dyDescent="0.25">
      <c r="B29" s="63" t="s">
        <v>278</v>
      </c>
      <c r="C29" s="62" t="s">
        <v>1050</v>
      </c>
      <c r="I29" s="99"/>
      <c r="J29" s="99"/>
      <c r="P29" s="725"/>
      <c r="Q29" s="725"/>
    </row>
    <row r="30" spans="2:17" s="62" customFormat="1" ht="12.95" customHeight="1" x14ac:dyDescent="0.2">
      <c r="C30" s="137" t="s">
        <v>1051</v>
      </c>
      <c r="I30" s="99"/>
      <c r="J30" s="99"/>
      <c r="P30" s="725"/>
      <c r="Q30" s="725"/>
    </row>
    <row r="31" spans="2:17" ht="9.9499999999999993" customHeight="1" x14ac:dyDescent="0.25">
      <c r="M31" s="11"/>
      <c r="N31" s="11"/>
    </row>
    <row r="32" spans="2:17" ht="9.9499999999999993" customHeight="1" x14ac:dyDescent="0.25">
      <c r="M32" s="11"/>
      <c r="N32" s="11"/>
    </row>
    <row r="33" ht="15.95" customHeight="1" x14ac:dyDescent="0.25"/>
    <row r="34" ht="15.95" customHeight="1" x14ac:dyDescent="0.25"/>
    <row r="35" ht="15.95" customHeight="1" x14ac:dyDescent="0.25"/>
  </sheetData>
  <customSheetViews>
    <customSheetView guid="{9794FA93-0DA1-4207-8A93-BAB6A553B531}" scale="85" showPageBreaks="1" fitToPage="1" printArea="1">
      <pageMargins left="1" right="0.7" top="0.85" bottom="0.8" header="0.5" footer="0.35"/>
      <printOptions horizontalCentered="1"/>
      <pageSetup scale="94" orientation="portrait" useFirstPageNumber="1" horizontalDpi="1200" verticalDpi="1200" r:id="rId1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3" sqref="B3"/>
      <pageMargins left="1" right="0.7" top="0.85" bottom="0.8" header="0.5" footer="0.35"/>
      <printOptions horizontalCentered="1"/>
      <pageSetup scale="93" orientation="portrait" useFirstPageNumber="1" horizontalDpi="1200" verticalDpi="1200" r:id="rId2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13">
      <selection activeCell="J14" sqref="J14"/>
      <pageMargins left="1" right="1" top="1" bottom="1" header="0" footer="0"/>
      <pageSetup paperSize="9" orientation="landscape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70" showPageBreaks="1" printArea="1" topLeftCell="E3">
      <selection activeCell="K31" sqref="K31"/>
      <pageMargins left="1" right="1" top="1" bottom="1" header="0" footer="0"/>
      <pageSetup paperSize="9" orientation="landscape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96" orientation="portrait" useFirstPageNumber="1" horizontalDpi="1200" verticalDpi="1200" r:id="rId5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 printArea="1">
      <pageMargins left="1" right="0.7" top="0.85" bottom="0.8" header="0.5" footer="0.35"/>
      <printOptions horizontalCentered="1"/>
      <pageSetup scale="94" orientation="portrait" useFirstPageNumber="1" horizontalDpi="1200" verticalDpi="1200" r:id="rId6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pageMargins left="1" right="0.7" top="0.85" bottom="0.8" header="0.5" footer="0.35"/>
      <printOptions horizontalCentered="1"/>
      <pageSetup scale="92"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0">
    <mergeCell ref="L3:M3"/>
    <mergeCell ref="C13:M13"/>
    <mergeCell ref="H3:I3"/>
    <mergeCell ref="C23:M23"/>
    <mergeCell ref="I25:J25"/>
    <mergeCell ref="I15:J15"/>
    <mergeCell ref="H5:I5"/>
    <mergeCell ref="H6:I6"/>
    <mergeCell ref="L5:M5"/>
    <mergeCell ref="L6:M6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zoomScale="70" zoomScaleNormal="70" workbookViewId="0">
      <selection activeCell="T30" sqref="T30"/>
    </sheetView>
  </sheetViews>
  <sheetFormatPr defaultRowHeight="15.75" x14ac:dyDescent="0.25"/>
  <cols>
    <col min="1" max="1" width="1.7109375" style="6" customWidth="1"/>
    <col min="2" max="2" width="4.7109375" style="6" customWidth="1"/>
    <col min="3" max="5" width="3.5703125" style="6" customWidth="1"/>
    <col min="6" max="6" width="8" style="6" customWidth="1"/>
    <col min="7" max="7" width="19.85546875" style="6" customWidth="1"/>
    <col min="8" max="8" width="0.85546875" style="6" customWidth="1"/>
    <col min="9" max="9" width="5.42578125" style="6" customWidth="1"/>
    <col min="10" max="10" width="19.85546875" style="6" customWidth="1"/>
    <col min="11" max="11" width="2.42578125" style="6" customWidth="1"/>
    <col min="12" max="12" width="18.140625" style="6" customWidth="1"/>
    <col min="13" max="13" width="3.42578125" style="6" customWidth="1"/>
    <col min="14" max="14" width="4" style="6" customWidth="1"/>
    <col min="15" max="16384" width="9.140625" style="6"/>
  </cols>
  <sheetData>
    <row r="1" spans="2:14" ht="28.5" customHeight="1" x14ac:dyDescent="0.25"/>
    <row r="2" spans="2:14" ht="18" customHeight="1" x14ac:dyDescent="0.25">
      <c r="B2" s="6" t="s">
        <v>1053</v>
      </c>
    </row>
    <row r="3" spans="2:14" ht="18" customHeight="1" x14ac:dyDescent="0.25">
      <c r="B3" s="7" t="s">
        <v>541</v>
      </c>
      <c r="M3" s="45"/>
      <c r="N3" s="45"/>
    </row>
    <row r="4" spans="2:14" ht="18" customHeight="1" x14ac:dyDescent="0.25">
      <c r="B4" s="7"/>
      <c r="C4" s="453" t="s">
        <v>1052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2:14" ht="18" customHeight="1" thickBot="1" x14ac:dyDescent="0.3">
      <c r="B5" s="7"/>
      <c r="C5" s="563" t="s">
        <v>561</v>
      </c>
      <c r="D5" s="563"/>
      <c r="E5" s="563"/>
      <c r="F5" s="563"/>
      <c r="G5" s="563"/>
      <c r="H5" s="563"/>
      <c r="I5" s="563"/>
      <c r="J5" s="563"/>
      <c r="K5" s="563"/>
      <c r="L5" s="563"/>
      <c r="M5" s="45"/>
      <c r="N5" s="45"/>
    </row>
    <row r="6" spans="2:14" ht="21.95" customHeight="1" thickTop="1" thickBot="1" x14ac:dyDescent="0.3">
      <c r="C6" s="561" t="s">
        <v>562</v>
      </c>
      <c r="D6" s="573"/>
      <c r="E6" s="562"/>
      <c r="F6" s="559" t="s">
        <v>497</v>
      </c>
      <c r="G6" s="559"/>
      <c r="H6" s="559"/>
      <c r="I6" s="559"/>
      <c r="J6" s="31" t="s">
        <v>545</v>
      </c>
      <c r="K6" s="657" t="s">
        <v>543</v>
      </c>
      <c r="L6" s="658"/>
      <c r="M6" s="11"/>
      <c r="N6" s="11"/>
    </row>
    <row r="7" spans="2:14" ht="17.100000000000001" customHeight="1" thickTop="1" x14ac:dyDescent="0.25">
      <c r="C7" s="33"/>
      <c r="D7" s="149"/>
      <c r="E7" s="259"/>
      <c r="F7" s="25" t="s">
        <v>548</v>
      </c>
      <c r="G7" s="25"/>
      <c r="H7" s="25"/>
      <c r="I7" s="17"/>
      <c r="J7" s="18">
        <f>'2-55'!G15</f>
        <v>1472684000</v>
      </c>
      <c r="K7" s="655"/>
      <c r="L7" s="656"/>
      <c r="M7" s="11"/>
      <c r="N7" s="11"/>
    </row>
    <row r="8" spans="2:14" ht="17.100000000000001" customHeight="1" x14ac:dyDescent="0.25">
      <c r="C8" s="34"/>
      <c r="D8" s="126"/>
      <c r="E8" s="260"/>
      <c r="F8" s="318" t="s">
        <v>565</v>
      </c>
      <c r="H8" s="26"/>
      <c r="I8" s="13"/>
      <c r="J8" s="22"/>
      <c r="K8" s="653">
        <f>J7</f>
        <v>1472684000</v>
      </c>
      <c r="L8" s="654"/>
      <c r="M8" s="11"/>
      <c r="N8" s="11"/>
    </row>
    <row r="9" spans="2:14" ht="17.100000000000001" customHeight="1" x14ac:dyDescent="0.25">
      <c r="C9" s="34"/>
      <c r="D9" s="126"/>
      <c r="E9" s="260"/>
      <c r="F9" s="174" t="s">
        <v>623</v>
      </c>
      <c r="G9" s="26"/>
      <c r="H9" s="26"/>
      <c r="I9" s="13"/>
      <c r="J9" s="22"/>
      <c r="K9" s="651"/>
      <c r="L9" s="652"/>
      <c r="M9" s="11"/>
      <c r="N9" s="11"/>
    </row>
    <row r="10" spans="2:14" ht="17.100000000000001" customHeight="1" x14ac:dyDescent="0.25">
      <c r="C10" s="34"/>
      <c r="D10" s="126"/>
      <c r="E10" s="260"/>
      <c r="F10" s="26"/>
      <c r="G10" s="26"/>
      <c r="H10" s="26"/>
      <c r="I10" s="13"/>
      <c r="J10" s="22"/>
      <c r="K10" s="651"/>
      <c r="L10" s="652"/>
      <c r="M10" s="11"/>
      <c r="N10" s="11"/>
    </row>
    <row r="11" spans="2:14" ht="17.100000000000001" customHeight="1" x14ac:dyDescent="0.25">
      <c r="C11" s="34"/>
      <c r="D11" s="126"/>
      <c r="E11" s="260"/>
      <c r="F11" s="13" t="s">
        <v>538</v>
      </c>
      <c r="G11" s="13"/>
      <c r="H11" s="26"/>
      <c r="I11" s="13"/>
      <c r="J11" s="22">
        <f>K12</f>
        <v>1441475000</v>
      </c>
      <c r="K11" s="651"/>
      <c r="L11" s="652"/>
      <c r="M11" s="11"/>
      <c r="N11" s="11"/>
    </row>
    <row r="12" spans="2:14" ht="17.100000000000001" customHeight="1" x14ac:dyDescent="0.25">
      <c r="C12" s="34"/>
      <c r="D12" s="126"/>
      <c r="E12" s="260"/>
      <c r="F12" s="318" t="s">
        <v>548</v>
      </c>
      <c r="H12" s="26"/>
      <c r="I12" s="13"/>
      <c r="J12" s="22"/>
      <c r="K12" s="653">
        <f>'2-55'!I15</f>
        <v>1441475000</v>
      </c>
      <c r="L12" s="654"/>
      <c r="M12" s="11"/>
      <c r="N12" s="11"/>
    </row>
    <row r="13" spans="2:14" ht="17.100000000000001" customHeight="1" x14ac:dyDescent="0.25">
      <c r="C13" s="34"/>
      <c r="D13" s="126"/>
      <c r="E13" s="260"/>
      <c r="F13" s="174" t="s">
        <v>451</v>
      </c>
      <c r="G13" s="26"/>
      <c r="H13" s="26"/>
      <c r="I13" s="13"/>
      <c r="J13" s="22"/>
      <c r="K13" s="34"/>
      <c r="L13" s="58"/>
      <c r="M13" s="11"/>
      <c r="N13" s="11"/>
    </row>
    <row r="14" spans="2:14" ht="17.100000000000001" customHeight="1" x14ac:dyDescent="0.25">
      <c r="C14" s="34"/>
      <c r="D14" s="126"/>
      <c r="E14" s="260"/>
      <c r="F14" s="258" t="s">
        <v>452</v>
      </c>
      <c r="G14" s="26"/>
      <c r="H14" s="26"/>
      <c r="I14" s="13"/>
      <c r="J14" s="22"/>
      <c r="K14" s="34"/>
      <c r="L14" s="58"/>
      <c r="M14" s="11"/>
      <c r="N14" s="11"/>
    </row>
    <row r="15" spans="2:14" x14ac:dyDescent="0.25">
      <c r="M15" s="11"/>
      <c r="N15" s="11"/>
    </row>
    <row r="16" spans="2:14" ht="18" customHeight="1" x14ac:dyDescent="0.25">
      <c r="B16" s="7"/>
      <c r="C16" s="453" t="s">
        <v>1048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2:14" ht="18" customHeight="1" thickBot="1" x14ac:dyDescent="0.3">
      <c r="B17" s="7"/>
      <c r="C17" s="563" t="s">
        <v>561</v>
      </c>
      <c r="D17" s="563"/>
      <c r="E17" s="563"/>
      <c r="F17" s="563"/>
      <c r="G17" s="563"/>
      <c r="H17" s="563"/>
      <c r="I17" s="563"/>
      <c r="J17" s="563"/>
      <c r="K17" s="563"/>
      <c r="L17" s="563"/>
      <c r="M17" s="45"/>
      <c r="N17" s="45"/>
    </row>
    <row r="18" spans="2:14" ht="21.95" customHeight="1" thickTop="1" thickBot="1" x14ac:dyDescent="0.3">
      <c r="C18" s="561" t="s">
        <v>562</v>
      </c>
      <c r="D18" s="573"/>
      <c r="E18" s="562"/>
      <c r="F18" s="559" t="s">
        <v>497</v>
      </c>
      <c r="G18" s="559"/>
      <c r="H18" s="559"/>
      <c r="I18" s="559"/>
      <c r="J18" s="31" t="s">
        <v>545</v>
      </c>
      <c r="K18" s="657" t="s">
        <v>543</v>
      </c>
      <c r="L18" s="658"/>
      <c r="M18" s="11"/>
      <c r="N18" s="11"/>
    </row>
    <row r="19" spans="2:14" ht="17.100000000000001" customHeight="1" thickTop="1" x14ac:dyDescent="0.25">
      <c r="C19" s="33"/>
      <c r="D19" s="149"/>
      <c r="E19" s="259"/>
      <c r="F19" s="25" t="s">
        <v>548</v>
      </c>
      <c r="G19" s="25"/>
      <c r="H19" s="25"/>
      <c r="I19" s="17"/>
      <c r="J19" s="18">
        <v>9365477000</v>
      </c>
      <c r="K19" s="655"/>
      <c r="L19" s="656"/>
      <c r="M19" s="11"/>
      <c r="N19" s="11"/>
    </row>
    <row r="20" spans="2:14" ht="17.100000000000001" customHeight="1" x14ac:dyDescent="0.25">
      <c r="C20" s="34"/>
      <c r="D20" s="126"/>
      <c r="E20" s="260"/>
      <c r="F20" s="318" t="s">
        <v>565</v>
      </c>
      <c r="H20" s="26"/>
      <c r="I20" s="13"/>
      <c r="J20" s="22"/>
      <c r="K20" s="653">
        <f>J19</f>
        <v>9365477000</v>
      </c>
      <c r="L20" s="654"/>
      <c r="M20" s="11"/>
      <c r="N20" s="11"/>
    </row>
    <row r="21" spans="2:14" ht="17.100000000000001" customHeight="1" x14ac:dyDescent="0.25">
      <c r="C21" s="34"/>
      <c r="D21" s="126"/>
      <c r="E21" s="260"/>
      <c r="F21" s="174" t="s">
        <v>623</v>
      </c>
      <c r="G21" s="26"/>
      <c r="H21" s="26"/>
      <c r="I21" s="13"/>
      <c r="J21" s="22"/>
      <c r="K21" s="651"/>
      <c r="L21" s="652"/>
      <c r="M21" s="11"/>
      <c r="N21" s="11"/>
    </row>
    <row r="22" spans="2:14" ht="17.100000000000001" customHeight="1" x14ac:dyDescent="0.25">
      <c r="C22" s="34"/>
      <c r="D22" s="126"/>
      <c r="E22" s="260"/>
      <c r="F22" s="26"/>
      <c r="G22" s="26"/>
      <c r="H22" s="26"/>
      <c r="I22" s="13"/>
      <c r="J22" s="22"/>
      <c r="K22" s="651"/>
      <c r="L22" s="652"/>
      <c r="M22" s="11"/>
      <c r="N22" s="11"/>
    </row>
    <row r="23" spans="2:14" ht="17.100000000000001" customHeight="1" x14ac:dyDescent="0.25">
      <c r="C23" s="34"/>
      <c r="D23" s="126"/>
      <c r="E23" s="260"/>
      <c r="F23" s="13" t="s">
        <v>538</v>
      </c>
      <c r="G23" s="13"/>
      <c r="H23" s="26"/>
      <c r="I23" s="13"/>
      <c r="J23" s="22">
        <v>9008903000</v>
      </c>
      <c r="K23" s="651"/>
      <c r="L23" s="652"/>
      <c r="M23" s="11"/>
      <c r="N23" s="11"/>
    </row>
    <row r="24" spans="2:14" ht="17.100000000000001" customHeight="1" x14ac:dyDescent="0.25">
      <c r="C24" s="34"/>
      <c r="D24" s="126"/>
      <c r="E24" s="260"/>
      <c r="F24" s="318" t="s">
        <v>548</v>
      </c>
      <c r="H24" s="26"/>
      <c r="I24" s="13"/>
      <c r="J24" s="22"/>
      <c r="K24" s="653">
        <f>J23</f>
        <v>9008903000</v>
      </c>
      <c r="L24" s="654"/>
      <c r="M24" s="11"/>
      <c r="N24" s="11"/>
    </row>
    <row r="25" spans="2:14" ht="17.100000000000001" customHeight="1" x14ac:dyDescent="0.25">
      <c r="C25" s="34"/>
      <c r="D25" s="126"/>
      <c r="E25" s="260"/>
      <c r="F25" s="174" t="s">
        <v>451</v>
      </c>
      <c r="G25" s="26"/>
      <c r="H25" s="26"/>
      <c r="I25" s="13"/>
      <c r="J25" s="22"/>
      <c r="K25" s="34"/>
      <c r="L25" s="58"/>
      <c r="M25" s="11"/>
      <c r="N25" s="11"/>
    </row>
    <row r="26" spans="2:14" ht="17.100000000000001" customHeight="1" x14ac:dyDescent="0.25">
      <c r="C26" s="34"/>
      <c r="D26" s="126"/>
      <c r="E26" s="260"/>
      <c r="F26" s="258" t="s">
        <v>452</v>
      </c>
      <c r="G26" s="26"/>
      <c r="H26" s="26"/>
      <c r="I26" s="13"/>
      <c r="J26" s="22"/>
      <c r="K26" s="34"/>
      <c r="L26" s="58"/>
      <c r="M26" s="11"/>
      <c r="N26" s="11"/>
    </row>
    <row r="27" spans="2:14" ht="15.95" customHeight="1" x14ac:dyDescent="0.25">
      <c r="B27" s="11"/>
    </row>
    <row r="28" spans="2:14" ht="15.95" customHeight="1" x14ac:dyDescent="0.25"/>
    <row r="29" spans="2:14" ht="15.95" customHeight="1" x14ac:dyDescent="0.25"/>
    <row r="30" spans="2:14" ht="15.95" customHeight="1" x14ac:dyDescent="0.25"/>
  </sheetData>
  <mergeCells count="20">
    <mergeCell ref="C5:L5"/>
    <mergeCell ref="K8:L8"/>
    <mergeCell ref="K6:L6"/>
    <mergeCell ref="K7:L7"/>
    <mergeCell ref="C18:E18"/>
    <mergeCell ref="F18:I18"/>
    <mergeCell ref="K18:L18"/>
    <mergeCell ref="C6:E6"/>
    <mergeCell ref="F6:I6"/>
    <mergeCell ref="K12:L12"/>
    <mergeCell ref="K9:L9"/>
    <mergeCell ref="K10:L10"/>
    <mergeCell ref="K11:L11"/>
    <mergeCell ref="C17:L17"/>
    <mergeCell ref="K23:L23"/>
    <mergeCell ref="K24:L24"/>
    <mergeCell ref="K19:L19"/>
    <mergeCell ref="K20:L20"/>
    <mergeCell ref="K21:L21"/>
    <mergeCell ref="K22:L22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1"/>
  <headerFooter alignWithMargins="0"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1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6" customWidth="1"/>
    <col min="2" max="4" width="4.7109375" style="6" customWidth="1"/>
    <col min="5" max="7" width="9.140625" style="6"/>
    <col min="8" max="8" width="11.28515625" style="6" customWidth="1"/>
    <col min="9" max="9" width="8.7109375" style="6" customWidth="1"/>
    <col min="10" max="10" width="6.7109375" style="6" customWidth="1"/>
    <col min="11" max="11" width="13.7109375" style="6" customWidth="1"/>
    <col min="12" max="13" width="9.140625" style="6"/>
    <col min="14" max="14" width="2.7109375" style="6" customWidth="1"/>
    <col min="15" max="15" width="8.7109375" style="677" hidden="1" customWidth="1"/>
    <col min="16" max="16" width="2.7109375" style="677" hidden="1" customWidth="1"/>
    <col min="17" max="17" width="8.7109375" style="677" hidden="1" customWidth="1"/>
    <col min="18" max="18" width="2.7109375" style="677" hidden="1" customWidth="1"/>
    <col min="19" max="19" width="8.7109375" style="677" hidden="1" customWidth="1"/>
    <col min="20" max="20" width="2.7109375" style="677" hidden="1" customWidth="1"/>
    <col min="21" max="21" width="8.7109375" style="677" hidden="1" customWidth="1"/>
    <col min="22" max="22" width="2.7109375" style="338" customWidth="1"/>
    <col min="23" max="23" width="8.7109375" style="338" customWidth="1"/>
    <col min="24" max="24" width="2.7109375" style="6" customWidth="1"/>
    <col min="25" max="25" width="8.7109375" style="6" customWidth="1"/>
    <col min="26" max="26" width="2.7109375" style="6" customWidth="1"/>
    <col min="27" max="16384" width="9.140625" style="6"/>
  </cols>
  <sheetData>
    <row r="1" spans="2:23" ht="28.5" customHeight="1" x14ac:dyDescent="0.25"/>
    <row r="2" spans="2:23" ht="18" customHeight="1" x14ac:dyDescent="0.25">
      <c r="B2" s="6" t="s">
        <v>843</v>
      </c>
      <c r="V2" s="505"/>
      <c r="W2" s="505"/>
    </row>
    <row r="3" spans="2:23" ht="18" customHeight="1" x14ac:dyDescent="0.25">
      <c r="B3" s="7" t="s">
        <v>539</v>
      </c>
      <c r="C3" s="8" t="s">
        <v>468</v>
      </c>
      <c r="S3" s="697"/>
      <c r="T3" s="697"/>
      <c r="U3" s="697"/>
      <c r="V3" s="505"/>
      <c r="W3" s="505"/>
    </row>
    <row r="4" spans="2:23" ht="15.95" customHeight="1" x14ac:dyDescent="0.25">
      <c r="C4" s="8" t="s">
        <v>469</v>
      </c>
      <c r="W4" s="505"/>
    </row>
    <row r="5" spans="2:23" ht="15.95" customHeight="1" x14ac:dyDescent="0.25">
      <c r="C5" s="8" t="s">
        <v>111</v>
      </c>
      <c r="W5" s="505"/>
    </row>
    <row r="6" spans="2:23" ht="15.95" customHeight="1" x14ac:dyDescent="0.25">
      <c r="C6" s="6" t="s">
        <v>112</v>
      </c>
      <c r="W6" s="505"/>
    </row>
    <row r="7" spans="2:23" ht="15.95" customHeight="1" x14ac:dyDescent="0.25">
      <c r="C7" s="6" t="s">
        <v>114</v>
      </c>
      <c r="W7" s="505"/>
    </row>
    <row r="8" spans="2:23" ht="15.95" customHeight="1" x14ac:dyDescent="0.25">
      <c r="C8" s="6" t="s">
        <v>113</v>
      </c>
      <c r="W8" s="505"/>
    </row>
    <row r="9" spans="2:23" ht="9.9499999999999993" customHeight="1" x14ac:dyDescent="0.25">
      <c r="W9" s="505"/>
    </row>
    <row r="10" spans="2:23" ht="15.95" customHeight="1" x14ac:dyDescent="0.25">
      <c r="B10" s="7" t="s">
        <v>540</v>
      </c>
      <c r="C10" s="7" t="s">
        <v>509</v>
      </c>
      <c r="D10" s="8" t="s">
        <v>860</v>
      </c>
      <c r="W10" s="505"/>
    </row>
    <row r="11" spans="2:23" ht="15.95" customHeight="1" x14ac:dyDescent="0.25">
      <c r="D11" s="6" t="str">
        <f>CONCATENATE("coverage that expired during 2013. Thus, 1 year of ",TEXT(O11,"$#,##0"),", or ",TEXT((O11/Q11),"$#,##0"),", should")</f>
        <v>coverage that expired during 2013. Thus, 1 year of $2,400, or $800, should</v>
      </c>
      <c r="O11" s="680">
        <v>2400</v>
      </c>
      <c r="P11" s="692" t="s">
        <v>167</v>
      </c>
      <c r="Q11" s="680">
        <v>3</v>
      </c>
      <c r="R11" s="692" t="s">
        <v>119</v>
      </c>
      <c r="S11" s="692">
        <f>SUM(O11/Q11)</f>
        <v>800</v>
      </c>
      <c r="V11" s="505"/>
      <c r="W11" s="505"/>
    </row>
    <row r="12" spans="2:23" ht="15.95" customHeight="1" x14ac:dyDescent="0.25">
      <c r="D12" s="6" t="str">
        <f>CONCATENATE("be included in 2013 insurance expense, and the remainder ","(","$",TEXT(O11*2/3,"#,##0"),") should ")</f>
        <v xml:space="preserve">be included in 2013 insurance expense, and the remainder ($1,600) should </v>
      </c>
      <c r="O12" s="680">
        <v>1600</v>
      </c>
      <c r="V12" s="505"/>
      <c r="W12" s="505"/>
    </row>
    <row r="13" spans="2:23" ht="15.95" customHeight="1" x14ac:dyDescent="0.25">
      <c r="D13" s="6" t="s">
        <v>1054</v>
      </c>
      <c r="V13" s="505"/>
      <c r="W13" s="505"/>
    </row>
    <row r="14" spans="2:23" ht="15.95" customHeight="1" x14ac:dyDescent="0.25">
      <c r="D14" s="6" t="s">
        <v>115</v>
      </c>
      <c r="V14" s="505"/>
      <c r="W14" s="505"/>
    </row>
    <row r="15" spans="2:23" ht="5.0999999999999996" customHeight="1" x14ac:dyDescent="0.25"/>
    <row r="16" spans="2:23" ht="15.95" customHeight="1" x14ac:dyDescent="0.25">
      <c r="C16" s="7" t="s">
        <v>510</v>
      </c>
      <c r="D16" s="8" t="s">
        <v>116</v>
      </c>
      <c r="Q16" s="680">
        <v>21600</v>
      </c>
    </row>
    <row r="17" spans="3:21" ht="15.95" customHeight="1" x14ac:dyDescent="0.25">
      <c r="D17" s="8" t="s">
        <v>1055</v>
      </c>
      <c r="Q17" s="732">
        <v>0.08</v>
      </c>
    </row>
    <row r="18" spans="3:21" ht="15.95" customHeight="1" x14ac:dyDescent="0.25">
      <c r="D18" s="8" t="s">
        <v>117</v>
      </c>
    </row>
    <row r="19" spans="3:21" ht="15.95" customHeight="1" x14ac:dyDescent="0.25">
      <c r="D19" s="6" t="str">
        <f>CONCATENATE("20 years in which the building is used. Thus, 1/",Q20," of ",TEXT(S19,"$#,##0")," (",TEXT(O19,"$#,##0"),P19,)</f>
        <v xml:space="preserve">20 years in which the building is used. Thus, 1/20 of $74,000 ($80,000 – </v>
      </c>
      <c r="O19" s="680">
        <v>80000</v>
      </c>
      <c r="P19" s="692" t="s">
        <v>120</v>
      </c>
      <c r="Q19" s="680">
        <v>6000</v>
      </c>
      <c r="R19" s="692" t="s">
        <v>119</v>
      </c>
      <c r="S19" s="692">
        <f>SUM(O19-Q19)</f>
        <v>74000</v>
      </c>
    </row>
    <row r="20" spans="3:21" ht="15.95" customHeight="1" x14ac:dyDescent="0.25">
      <c r="D20" s="6" t="str">
        <f>CONCATENATE(TEXT(Q19,"$#,##0"),"), or ",TEXT(S20,"$#,##0")," would be included in depreciation expense for 2013, and ")</f>
        <v xml:space="preserve">$6,000), or $3,700 would be included in depreciation expense for 2013, and </v>
      </c>
      <c r="O20" s="692">
        <f>S19</f>
        <v>74000</v>
      </c>
      <c r="P20" s="692" t="s">
        <v>167</v>
      </c>
      <c r="Q20" s="680">
        <v>20</v>
      </c>
      <c r="R20" s="692" t="s">
        <v>119</v>
      </c>
      <c r="S20" s="692">
        <f>SUM(O20/Q20)</f>
        <v>3700</v>
      </c>
    </row>
    <row r="21" spans="3:21" ht="15.95" customHeight="1" x14ac:dyDescent="0.25">
      <c r="D21" s="6" t="s">
        <v>1056</v>
      </c>
    </row>
    <row r="22" spans="3:21" ht="15.95" customHeight="1" x14ac:dyDescent="0.25">
      <c r="D22" s="6" t="str">
        <f>CONCATENATE("on the building of ",TEXT(S22,"$#,##0")," (",O22," years",P22,TEXT(Q22,"$#,##0"),").")</f>
        <v>on the building of $33,300 (9 years × $3,700).</v>
      </c>
      <c r="O22" s="680">
        <v>9</v>
      </c>
      <c r="P22" s="692" t="s">
        <v>118</v>
      </c>
      <c r="Q22" s="692">
        <f>S20</f>
        <v>3700</v>
      </c>
      <c r="R22" s="692" t="s">
        <v>119</v>
      </c>
      <c r="S22" s="692">
        <f>SUM(O22*Q22)</f>
        <v>33300</v>
      </c>
    </row>
    <row r="23" spans="3:21" ht="5.0999999999999996" customHeight="1" x14ac:dyDescent="0.25"/>
    <row r="24" spans="3:21" ht="15.95" customHeight="1" x14ac:dyDescent="0.25">
      <c r="C24" s="7" t="s">
        <v>511</v>
      </c>
      <c r="D24" s="8" t="str">
        <f>CONCATENATE("Smith should recognize ",O24,"/",Q24," of the ",TEXT(S24,"$#,##0")," cost of the loan (",O24,"/",Q24,R24,TEXT(S24,"$#,##0")," = ",)</f>
        <v xml:space="preserve">Smith should recognize 4/12 of the $1,600 cost of the loan (4/12 × $1,600 = </v>
      </c>
      <c r="O24" s="680">
        <v>4</v>
      </c>
      <c r="P24" s="692" t="s">
        <v>167</v>
      </c>
      <c r="Q24" s="680">
        <v>12</v>
      </c>
      <c r="R24" s="692" t="s">
        <v>118</v>
      </c>
      <c r="S24" s="680">
        <v>1600</v>
      </c>
      <c r="T24" s="692" t="s">
        <v>119</v>
      </c>
      <c r="U24" s="692">
        <f>SUM(O24/Q24*S24)</f>
        <v>533.33333333333326</v>
      </c>
    </row>
    <row r="25" spans="3:21" ht="15.95" customHeight="1" x14ac:dyDescent="0.25">
      <c r="D25" s="8" t="str">
        <f>CONCATENATE(TEXT(U24,"$#,##0"),") as interest expense in 2013. Since this expense is not paid until ")</f>
        <v xml:space="preserve">$533) as interest expense in 2013. Since this expense is not paid until </v>
      </c>
    </row>
    <row r="26" spans="3:21" ht="15.95" customHeight="1" x14ac:dyDescent="0.25">
      <c r="D26" s="6" t="s">
        <v>0</v>
      </c>
    </row>
    <row r="27" spans="3:21" ht="15.95" customHeight="1" x14ac:dyDescent="0.25">
      <c r="D27" s="6" t="str">
        <f>CONCATENATE("must show interest payable of ",TEXT(U24,"$#,##0"),". The remaining cost of the loan (",TEXT(O27,"$#,##0"),P27,)</f>
        <v xml:space="preserve">must show interest payable of $533. The remaining cost of the loan ($1,600 – </v>
      </c>
      <c r="O27" s="692">
        <f>S24</f>
        <v>1600</v>
      </c>
      <c r="P27" s="692" t="s">
        <v>120</v>
      </c>
      <c r="Q27" s="692">
        <f>U24</f>
        <v>533.33333333333326</v>
      </c>
      <c r="R27" s="692" t="s">
        <v>119</v>
      </c>
      <c r="S27" s="692">
        <f>SUM(O27-Q27)</f>
        <v>1066.6666666666667</v>
      </c>
    </row>
    <row r="28" spans="3:21" ht="15.95" customHeight="1" x14ac:dyDescent="0.25">
      <c r="D28" s="6" t="str">
        <f>CONCATENATE(TEXT(Q27,"$#,##0"),R27,TEXT(S27,"$#,##0"),") is not recognized until next year and does not appear as a ")</f>
        <v xml:space="preserve">$533 = $1,067) is not recognized until next year and does not appear as a </v>
      </c>
    </row>
    <row r="29" spans="3:21" ht="15.95" customHeight="1" x14ac:dyDescent="0.25">
      <c r="D29" s="6" t="s">
        <v>1</v>
      </c>
    </row>
    <row r="30" spans="3:21" ht="15.95" customHeight="1" x14ac:dyDescent="0.25"/>
    <row r="31" spans="3:21" ht="15.95" customHeight="1" x14ac:dyDescent="0.25"/>
  </sheetData>
  <customSheetViews>
    <customSheetView guid="{9794FA93-0DA1-4207-8A93-BAB6A553B531}" scale="70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3" sqref="B3"/>
      <pageMargins left="0.7" right="1" top="0.85" bottom="0.8" header="0.5" footer="0.35"/>
      <printOptions horizontalCentered="1"/>
      <pageSetup orientation="portrait" useFirstPageNumber="1" horizontalDpi="1200" verticalDpi="1200" r:id="rId2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>
      <selection activeCell="J14" sqref="J14"/>
      <pageMargins left="1" right="1" top="1" bottom="1" header="0.5" footer="0.5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70" showPageBreaks="1" printArea="1">
      <selection activeCell="J14" sqref="J14"/>
      <pageMargins left="1" right="1" top="1" bottom="1" header="0.5" footer="0.5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70" fitToPage="1">
      <pageMargins left="0.7" right="1" top="0.85" bottom="0.8" header="0.5" footer="0.35"/>
      <printOptions horizontalCentered="1"/>
      <pageSetup orientation="portrait" useFirstPageNumber="1" horizontalDpi="1200" verticalDpi="1200" r:id="rId6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70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2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4.7109375" style="11" customWidth="1"/>
    <col min="3" max="6" width="3.5703125" style="6" customWidth="1"/>
    <col min="7" max="7" width="8.42578125" style="6" customWidth="1"/>
    <col min="8" max="9" width="6.42578125" style="6" customWidth="1"/>
    <col min="10" max="10" width="3.7109375" style="6" customWidth="1"/>
    <col min="11" max="11" width="4.7109375" style="6" customWidth="1"/>
    <col min="12" max="12" width="9.42578125" style="6" customWidth="1"/>
    <col min="13" max="14" width="12.7109375" style="6" customWidth="1"/>
    <col min="15" max="15" width="9.140625" style="6"/>
    <col min="16" max="16" width="0" style="677" hidden="1" customWidth="1"/>
    <col min="17" max="18" width="9.140625" style="338"/>
    <col min="19" max="16384" width="9.140625" style="6"/>
  </cols>
  <sheetData>
    <row r="1" spans="2:18" ht="28.5" customHeight="1" x14ac:dyDescent="0.25"/>
    <row r="2" spans="2:18" ht="18" customHeight="1" x14ac:dyDescent="0.25">
      <c r="B2" s="6" t="s">
        <v>844</v>
      </c>
    </row>
    <row r="3" spans="2:18" ht="18" customHeight="1" thickBot="1" x14ac:dyDescent="0.3">
      <c r="B3" s="28" t="s">
        <v>539</v>
      </c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</row>
    <row r="4" spans="2:18" ht="21.95" customHeight="1" thickTop="1" thickBot="1" x14ac:dyDescent="0.3">
      <c r="B4" s="127"/>
      <c r="C4" s="561" t="s">
        <v>562</v>
      </c>
      <c r="D4" s="573"/>
      <c r="E4" s="562"/>
      <c r="F4" s="559" t="s">
        <v>497</v>
      </c>
      <c r="G4" s="559"/>
      <c r="H4" s="559"/>
      <c r="I4" s="559"/>
      <c r="J4" s="559"/>
      <c r="K4" s="559"/>
      <c r="L4" s="560"/>
      <c r="M4" s="31" t="s">
        <v>545</v>
      </c>
      <c r="N4" s="32" t="s">
        <v>543</v>
      </c>
    </row>
    <row r="5" spans="2:18" ht="16.5" customHeight="1" thickTop="1" x14ac:dyDescent="0.25">
      <c r="B5" s="127"/>
      <c r="C5" s="659" t="s">
        <v>760</v>
      </c>
      <c r="D5" s="624"/>
      <c r="E5" s="255">
        <v>1</v>
      </c>
      <c r="F5" s="94" t="s">
        <v>538</v>
      </c>
      <c r="G5" s="94"/>
      <c r="H5" s="94"/>
      <c r="I5" s="94"/>
      <c r="J5" s="12"/>
      <c r="K5" s="12"/>
      <c r="L5" s="56"/>
      <c r="M5" s="57">
        <f>P5</f>
        <v>16000</v>
      </c>
      <c r="N5" s="30"/>
      <c r="P5" s="680">
        <v>16000</v>
      </c>
    </row>
    <row r="6" spans="2:18" ht="16.5" customHeight="1" x14ac:dyDescent="0.25">
      <c r="B6" s="127"/>
      <c r="C6" s="660"/>
      <c r="D6" s="661"/>
      <c r="E6" s="254"/>
      <c r="F6" s="13" t="s">
        <v>504</v>
      </c>
      <c r="G6" s="13" t="s">
        <v>554</v>
      </c>
      <c r="H6" s="26"/>
      <c r="I6" s="26"/>
      <c r="J6" s="13"/>
      <c r="K6" s="13"/>
      <c r="L6" s="24"/>
      <c r="M6" s="22"/>
      <c r="N6" s="30">
        <f>SUM(M5)</f>
        <v>16000</v>
      </c>
    </row>
    <row r="7" spans="2:18" ht="16.5" customHeight="1" x14ac:dyDescent="0.25">
      <c r="B7" s="127"/>
      <c r="C7" s="662"/>
      <c r="D7" s="663"/>
      <c r="E7" s="254"/>
      <c r="F7" s="256" t="s">
        <v>658</v>
      </c>
      <c r="G7" s="26"/>
      <c r="H7" s="26"/>
      <c r="I7" s="26"/>
      <c r="J7" s="13"/>
      <c r="K7" s="13"/>
      <c r="L7" s="24"/>
      <c r="M7" s="22"/>
      <c r="N7" s="30"/>
    </row>
    <row r="8" spans="2:18" ht="15" customHeight="1" x14ac:dyDescent="0.25">
      <c r="B8" s="127"/>
      <c r="C8" s="662"/>
      <c r="D8" s="663"/>
      <c r="E8" s="254"/>
      <c r="F8" s="26"/>
      <c r="G8" s="26"/>
      <c r="H8" s="26"/>
      <c r="I8" s="26"/>
      <c r="J8" s="13"/>
      <c r="K8" s="13"/>
      <c r="L8" s="24"/>
      <c r="M8" s="22"/>
      <c r="N8" s="30"/>
    </row>
    <row r="9" spans="2:18" ht="16.5" customHeight="1" x14ac:dyDescent="0.25">
      <c r="B9" s="127"/>
      <c r="C9" s="662"/>
      <c r="D9" s="663"/>
      <c r="E9" s="254">
        <v>1</v>
      </c>
      <c r="F9" s="13" t="s">
        <v>538</v>
      </c>
      <c r="G9" s="13"/>
      <c r="H9" s="26"/>
      <c r="I9" s="26"/>
      <c r="J9" s="13"/>
      <c r="K9" s="13"/>
      <c r="L9" s="24"/>
      <c r="M9" s="22">
        <f>P9</f>
        <v>25000</v>
      </c>
      <c r="N9" s="30"/>
      <c r="P9" s="680">
        <v>25000</v>
      </c>
    </row>
    <row r="10" spans="2:18" ht="16.5" customHeight="1" x14ac:dyDescent="0.25">
      <c r="B10" s="127"/>
      <c r="C10" s="662"/>
      <c r="D10" s="663"/>
      <c r="E10" s="254"/>
      <c r="F10" s="26" t="s">
        <v>504</v>
      </c>
      <c r="G10" s="26" t="s">
        <v>567</v>
      </c>
      <c r="H10" s="26"/>
      <c r="I10" s="26"/>
      <c r="J10" s="13"/>
      <c r="K10" s="13"/>
      <c r="L10" s="24"/>
      <c r="M10" s="22"/>
      <c r="N10" s="30">
        <f>SUM(M9)</f>
        <v>25000</v>
      </c>
    </row>
    <row r="11" spans="2:18" ht="16.5" customHeight="1" x14ac:dyDescent="0.25">
      <c r="B11" s="127"/>
      <c r="C11" s="662"/>
      <c r="D11" s="663"/>
      <c r="E11" s="254"/>
      <c r="F11" s="256" t="s">
        <v>168</v>
      </c>
      <c r="G11" s="26"/>
      <c r="H11" s="26"/>
      <c r="I11" s="26"/>
      <c r="J11" s="13"/>
      <c r="K11" s="13"/>
      <c r="L11" s="24"/>
      <c r="M11" s="22"/>
      <c r="N11" s="58"/>
    </row>
    <row r="12" spans="2:18" s="62" customFormat="1" ht="15" customHeight="1" x14ac:dyDescent="0.25">
      <c r="B12" s="130"/>
      <c r="C12" s="662"/>
      <c r="D12" s="663"/>
      <c r="E12" s="254"/>
      <c r="F12" s="101"/>
      <c r="G12" s="100"/>
      <c r="H12" s="100"/>
      <c r="I12" s="100"/>
      <c r="J12" s="101"/>
      <c r="K12" s="101"/>
      <c r="L12" s="102"/>
      <c r="M12" s="103"/>
      <c r="N12" s="104"/>
      <c r="P12" s="677"/>
      <c r="Q12" s="338"/>
      <c r="R12" s="338"/>
    </row>
    <row r="13" spans="2:18" ht="16.5" customHeight="1" x14ac:dyDescent="0.25">
      <c r="B13" s="127"/>
      <c r="C13" s="662"/>
      <c r="D13" s="663"/>
      <c r="E13" s="254">
        <v>1</v>
      </c>
      <c r="F13" s="13" t="s">
        <v>169</v>
      </c>
      <c r="G13" s="21"/>
      <c r="H13" s="21"/>
      <c r="I13" s="21"/>
      <c r="J13" s="13"/>
      <c r="K13" s="13"/>
      <c r="L13" s="24"/>
      <c r="M13" s="22">
        <f>P13</f>
        <v>1200</v>
      </c>
      <c r="N13" s="30"/>
      <c r="P13" s="680">
        <v>1200</v>
      </c>
    </row>
    <row r="14" spans="2:18" ht="16.5" customHeight="1" x14ac:dyDescent="0.25">
      <c r="B14" s="127"/>
      <c r="C14" s="662"/>
      <c r="D14" s="663"/>
      <c r="E14" s="254"/>
      <c r="F14" s="21" t="s">
        <v>504</v>
      </c>
      <c r="G14" s="21" t="s">
        <v>538</v>
      </c>
      <c r="H14" s="21"/>
      <c r="I14" s="21"/>
      <c r="J14" s="13"/>
      <c r="K14" s="13"/>
      <c r="L14" s="24"/>
      <c r="M14" s="22"/>
      <c r="N14" s="30">
        <f>SUM(M13)</f>
        <v>1200</v>
      </c>
    </row>
    <row r="15" spans="2:18" ht="16.5" customHeight="1" x14ac:dyDescent="0.25">
      <c r="B15" s="127"/>
      <c r="C15" s="662"/>
      <c r="D15" s="663"/>
      <c r="E15" s="254"/>
      <c r="F15" s="257" t="s">
        <v>170</v>
      </c>
      <c r="G15" s="21"/>
      <c r="H15" s="21"/>
      <c r="I15" s="21"/>
      <c r="J15" s="13"/>
      <c r="K15" s="13"/>
      <c r="L15" s="24"/>
      <c r="M15" s="22"/>
      <c r="N15" s="30"/>
    </row>
    <row r="16" spans="2:18" ht="15" customHeight="1" x14ac:dyDescent="0.25">
      <c r="B16" s="127"/>
      <c r="C16" s="662"/>
      <c r="D16" s="663"/>
      <c r="E16" s="254"/>
      <c r="F16" s="13"/>
      <c r="G16" s="21"/>
      <c r="H16" s="21"/>
      <c r="I16" s="21"/>
      <c r="J16" s="13"/>
      <c r="K16" s="13"/>
      <c r="L16" s="24"/>
      <c r="M16" s="22"/>
      <c r="N16" s="30"/>
    </row>
    <row r="17" spans="2:16" ht="16.5" customHeight="1" x14ac:dyDescent="0.25">
      <c r="B17" s="127"/>
      <c r="C17" s="662"/>
      <c r="D17" s="663"/>
      <c r="E17" s="254">
        <v>1</v>
      </c>
      <c r="F17" s="13" t="s">
        <v>553</v>
      </c>
      <c r="G17" s="21"/>
      <c r="H17" s="21"/>
      <c r="I17" s="21"/>
      <c r="J17" s="13"/>
      <c r="K17" s="13"/>
      <c r="L17" s="24"/>
      <c r="M17" s="22">
        <f>P17</f>
        <v>7000</v>
      </c>
      <c r="N17" s="30"/>
      <c r="P17" s="680">
        <v>7000</v>
      </c>
    </row>
    <row r="18" spans="2:16" ht="16.5" customHeight="1" x14ac:dyDescent="0.25">
      <c r="B18" s="127"/>
      <c r="C18" s="662"/>
      <c r="D18" s="663"/>
      <c r="E18" s="254"/>
      <c r="F18" s="13" t="s">
        <v>504</v>
      </c>
      <c r="G18" s="21" t="s">
        <v>538</v>
      </c>
      <c r="H18" s="21"/>
      <c r="I18" s="21"/>
      <c r="J18" s="13"/>
      <c r="K18" s="13"/>
      <c r="L18" s="24"/>
      <c r="M18" s="22"/>
      <c r="N18" s="30">
        <f>SUM(M17)</f>
        <v>7000</v>
      </c>
    </row>
    <row r="19" spans="2:16" ht="16.5" customHeight="1" x14ac:dyDescent="0.25">
      <c r="B19" s="127"/>
      <c r="C19" s="662"/>
      <c r="D19" s="663"/>
      <c r="E19" s="254"/>
      <c r="F19" s="250" t="s">
        <v>171</v>
      </c>
      <c r="G19" s="21"/>
      <c r="H19" s="21"/>
      <c r="I19" s="21"/>
      <c r="J19" s="13"/>
      <c r="K19" s="13"/>
      <c r="L19" s="24"/>
      <c r="M19" s="22"/>
      <c r="N19" s="30"/>
    </row>
    <row r="20" spans="2:16" ht="15" customHeight="1" x14ac:dyDescent="0.25">
      <c r="B20" s="127"/>
      <c r="C20" s="662"/>
      <c r="D20" s="663"/>
      <c r="E20" s="254"/>
      <c r="F20" s="21"/>
      <c r="G20" s="21"/>
      <c r="H20" s="21"/>
      <c r="I20" s="21"/>
      <c r="J20" s="13"/>
      <c r="K20" s="13"/>
      <c r="L20" s="24"/>
      <c r="M20" s="22"/>
      <c r="N20" s="30"/>
    </row>
    <row r="21" spans="2:16" ht="16.5" customHeight="1" x14ac:dyDescent="0.25">
      <c r="B21" s="127"/>
      <c r="C21" s="662"/>
      <c r="D21" s="663"/>
      <c r="E21" s="254">
        <v>1</v>
      </c>
      <c r="F21" s="13" t="s">
        <v>573</v>
      </c>
      <c r="G21" s="13"/>
      <c r="H21" s="21"/>
      <c r="I21" s="21"/>
      <c r="J21" s="13"/>
      <c r="K21" s="13"/>
      <c r="L21" s="24"/>
      <c r="M21" s="22">
        <f>P21</f>
        <v>800</v>
      </c>
      <c r="N21" s="30"/>
      <c r="P21" s="680">
        <v>800</v>
      </c>
    </row>
    <row r="22" spans="2:16" ht="16.5" customHeight="1" x14ac:dyDescent="0.25">
      <c r="B22" s="127"/>
      <c r="C22" s="662"/>
      <c r="D22" s="663"/>
      <c r="E22" s="254"/>
      <c r="F22" s="13" t="s">
        <v>504</v>
      </c>
      <c r="G22" s="21" t="s">
        <v>538</v>
      </c>
      <c r="H22" s="21"/>
      <c r="I22" s="21"/>
      <c r="J22" s="13"/>
      <c r="K22" s="13"/>
      <c r="L22" s="24"/>
      <c r="M22" s="22"/>
      <c r="N22" s="30">
        <f>SUM(M21)</f>
        <v>800</v>
      </c>
    </row>
    <row r="23" spans="2:16" ht="16.5" customHeight="1" x14ac:dyDescent="0.25">
      <c r="B23" s="127"/>
      <c r="C23" s="662"/>
      <c r="D23" s="663"/>
      <c r="E23" s="254"/>
      <c r="F23" s="250" t="s">
        <v>172</v>
      </c>
      <c r="G23" s="21"/>
      <c r="H23" s="21"/>
      <c r="I23" s="21"/>
      <c r="J23" s="13"/>
      <c r="K23" s="13"/>
      <c r="L23" s="24"/>
      <c r="M23" s="22"/>
      <c r="N23" s="30"/>
    </row>
    <row r="24" spans="2:16" ht="15" customHeight="1" x14ac:dyDescent="0.25">
      <c r="B24" s="127"/>
      <c r="C24" s="662"/>
      <c r="D24" s="663"/>
      <c r="E24" s="254"/>
      <c r="F24" s="21"/>
      <c r="G24" s="21"/>
      <c r="H24" s="21"/>
      <c r="I24" s="21"/>
      <c r="J24" s="13"/>
      <c r="K24" s="13"/>
      <c r="L24" s="24"/>
      <c r="M24" s="22"/>
      <c r="N24" s="30"/>
    </row>
    <row r="25" spans="2:16" ht="16.5" customHeight="1" x14ac:dyDescent="0.25">
      <c r="B25" s="127"/>
      <c r="C25" s="662"/>
      <c r="D25" s="663"/>
      <c r="E25" s="254">
        <v>3</v>
      </c>
      <c r="F25" s="13" t="s">
        <v>173</v>
      </c>
      <c r="G25" s="21"/>
      <c r="H25" s="21"/>
      <c r="I25" s="21"/>
      <c r="J25" s="13"/>
      <c r="K25" s="13"/>
      <c r="L25" s="24"/>
      <c r="M25" s="22">
        <f>P25</f>
        <v>3600</v>
      </c>
      <c r="N25" s="30"/>
      <c r="P25" s="680">
        <v>3600</v>
      </c>
    </row>
    <row r="26" spans="2:16" ht="16.5" customHeight="1" x14ac:dyDescent="0.25">
      <c r="B26" s="127"/>
      <c r="C26" s="662"/>
      <c r="D26" s="663"/>
      <c r="E26" s="254"/>
      <c r="F26" s="13" t="s">
        <v>504</v>
      </c>
      <c r="G26" s="21" t="s">
        <v>538</v>
      </c>
      <c r="H26" s="21"/>
      <c r="I26" s="21"/>
      <c r="J26" s="13"/>
      <c r="K26" s="13"/>
      <c r="L26" s="24"/>
      <c r="M26" s="22"/>
      <c r="N26" s="30">
        <f>SUM(M25)</f>
        <v>3600</v>
      </c>
    </row>
    <row r="27" spans="2:16" ht="16.5" customHeight="1" x14ac:dyDescent="0.25">
      <c r="B27" s="127"/>
      <c r="C27" s="662"/>
      <c r="D27" s="663"/>
      <c r="E27" s="254"/>
      <c r="F27" s="195" t="s">
        <v>174</v>
      </c>
      <c r="G27" s="21"/>
      <c r="H27" s="21"/>
      <c r="I27" s="21"/>
      <c r="J27" s="13"/>
      <c r="K27" s="13"/>
      <c r="L27" s="24"/>
      <c r="M27" s="22"/>
      <c r="N27" s="30"/>
    </row>
    <row r="28" spans="2:16" ht="15" customHeight="1" x14ac:dyDescent="0.25">
      <c r="B28" s="127"/>
      <c r="C28" s="662"/>
      <c r="D28" s="663"/>
      <c r="E28" s="254"/>
      <c r="F28" s="13"/>
      <c r="G28" s="21"/>
      <c r="H28" s="21"/>
      <c r="I28" s="21"/>
      <c r="J28" s="13"/>
      <c r="K28" s="13"/>
      <c r="L28" s="24"/>
      <c r="M28" s="22"/>
      <c r="N28" s="30"/>
    </row>
    <row r="29" spans="2:16" ht="16.5" customHeight="1" x14ac:dyDescent="0.25">
      <c r="B29" s="127"/>
      <c r="C29" s="662"/>
      <c r="D29" s="663"/>
      <c r="E29" s="254">
        <v>3</v>
      </c>
      <c r="F29" s="13" t="s">
        <v>568</v>
      </c>
      <c r="G29" s="13"/>
      <c r="H29" s="21"/>
      <c r="I29" s="21"/>
      <c r="J29" s="13"/>
      <c r="K29" s="13"/>
      <c r="L29" s="24"/>
      <c r="M29" s="22">
        <f>P29</f>
        <v>2500</v>
      </c>
      <c r="N29" s="30"/>
      <c r="P29" s="680">
        <v>2500</v>
      </c>
    </row>
    <row r="30" spans="2:16" ht="16.5" customHeight="1" x14ac:dyDescent="0.25">
      <c r="B30" s="127"/>
      <c r="C30" s="662"/>
      <c r="D30" s="663"/>
      <c r="E30" s="254"/>
      <c r="F30" s="13" t="s">
        <v>504</v>
      </c>
      <c r="G30" s="13" t="s">
        <v>551</v>
      </c>
      <c r="H30" s="21"/>
      <c r="I30" s="21"/>
      <c r="J30" s="13"/>
      <c r="K30" s="13"/>
      <c r="L30" s="24"/>
      <c r="M30" s="22"/>
      <c r="N30" s="30">
        <f>SUM(M29)</f>
        <v>2500</v>
      </c>
    </row>
    <row r="31" spans="2:16" ht="16.5" customHeight="1" x14ac:dyDescent="0.25">
      <c r="B31" s="127"/>
      <c r="C31" s="662"/>
      <c r="D31" s="663"/>
      <c r="E31" s="254"/>
      <c r="F31" s="250" t="s">
        <v>175</v>
      </c>
      <c r="G31" s="13"/>
      <c r="H31" s="21"/>
      <c r="I31" s="21"/>
      <c r="J31" s="13"/>
      <c r="K31" s="13"/>
      <c r="L31" s="24"/>
      <c r="M31" s="22"/>
      <c r="N31" s="30"/>
    </row>
    <row r="32" spans="2:16" ht="15" customHeight="1" x14ac:dyDescent="0.25">
      <c r="B32" s="127"/>
      <c r="C32" s="662"/>
      <c r="D32" s="663"/>
      <c r="E32" s="254"/>
      <c r="F32" s="13"/>
      <c r="G32" s="13"/>
      <c r="H32" s="21"/>
      <c r="I32" s="21"/>
      <c r="J32" s="13"/>
      <c r="K32" s="13"/>
      <c r="L32" s="24"/>
      <c r="M32" s="22"/>
      <c r="N32" s="30"/>
    </row>
    <row r="33" spans="2:16" ht="15" customHeight="1" x14ac:dyDescent="0.25">
      <c r="B33" s="127"/>
      <c r="C33" s="231"/>
      <c r="D33" s="232"/>
      <c r="E33" s="254">
        <v>5</v>
      </c>
      <c r="F33" s="13" t="s">
        <v>176</v>
      </c>
      <c r="G33" s="13"/>
      <c r="H33" s="21"/>
      <c r="I33" s="21"/>
      <c r="J33" s="13"/>
      <c r="K33" s="13"/>
      <c r="L33" s="24"/>
      <c r="M33" s="22"/>
      <c r="N33" s="30"/>
    </row>
    <row r="34" spans="2:16" ht="15" customHeight="1" x14ac:dyDescent="0.25">
      <c r="B34" s="127"/>
      <c r="C34" s="231"/>
      <c r="D34" s="232"/>
      <c r="E34" s="254"/>
      <c r="F34" s="13"/>
      <c r="G34" s="13"/>
      <c r="H34" s="21"/>
      <c r="I34" s="21"/>
      <c r="J34" s="13"/>
      <c r="K34" s="13"/>
      <c r="L34" s="24"/>
      <c r="M34" s="22"/>
      <c r="N34" s="30"/>
    </row>
    <row r="35" spans="2:16" ht="16.5" customHeight="1" x14ac:dyDescent="0.25">
      <c r="B35" s="127"/>
      <c r="C35" s="662"/>
      <c r="D35" s="663"/>
      <c r="E35" s="254">
        <v>8</v>
      </c>
      <c r="F35" s="13" t="s">
        <v>82</v>
      </c>
      <c r="G35" s="13"/>
      <c r="H35" s="21"/>
      <c r="I35" s="21"/>
      <c r="J35" s="13"/>
      <c r="K35" s="13"/>
      <c r="L35" s="24"/>
      <c r="M35" s="22">
        <f>P35</f>
        <v>10000</v>
      </c>
      <c r="N35" s="30"/>
      <c r="P35" s="680">
        <v>10000</v>
      </c>
    </row>
    <row r="36" spans="2:16" ht="16.5" customHeight="1" x14ac:dyDescent="0.25">
      <c r="B36" s="127"/>
      <c r="C36" s="662"/>
      <c r="D36" s="663"/>
      <c r="E36" s="254"/>
      <c r="F36" s="13" t="s">
        <v>504</v>
      </c>
      <c r="G36" s="13" t="s">
        <v>538</v>
      </c>
      <c r="H36" s="21"/>
      <c r="I36" s="21"/>
      <c r="J36" s="13"/>
      <c r="K36" s="13"/>
      <c r="L36" s="24"/>
      <c r="M36" s="22"/>
      <c r="N36" s="30">
        <f>SUM(M35)</f>
        <v>10000</v>
      </c>
    </row>
    <row r="37" spans="2:16" ht="16.5" customHeight="1" x14ac:dyDescent="0.25">
      <c r="B37" s="127"/>
      <c r="C37" s="662"/>
      <c r="D37" s="663"/>
      <c r="E37" s="254"/>
      <c r="F37" s="250" t="s">
        <v>177</v>
      </c>
      <c r="G37" s="13"/>
      <c r="H37" s="21"/>
      <c r="I37" s="21"/>
      <c r="J37" s="13"/>
      <c r="K37" s="13"/>
      <c r="L37" s="24"/>
      <c r="M37" s="22"/>
      <c r="N37" s="30"/>
    </row>
    <row r="38" spans="2:16" ht="15" customHeight="1" x14ac:dyDescent="0.25">
      <c r="B38" s="127"/>
      <c r="C38" s="662"/>
      <c r="D38" s="663"/>
      <c r="E38" s="254"/>
      <c r="F38" s="13"/>
      <c r="G38" s="13"/>
      <c r="H38" s="21"/>
      <c r="I38" s="21"/>
      <c r="J38" s="13"/>
      <c r="K38" s="13"/>
      <c r="L38" s="24"/>
      <c r="M38" s="22"/>
      <c r="N38" s="30"/>
    </row>
    <row r="39" spans="2:16" ht="16.5" customHeight="1" x14ac:dyDescent="0.25">
      <c r="B39" s="127"/>
      <c r="C39" s="662"/>
      <c r="D39" s="663"/>
      <c r="E39" s="254">
        <v>12</v>
      </c>
      <c r="F39" s="13" t="s">
        <v>574</v>
      </c>
      <c r="H39" s="21"/>
      <c r="I39" s="21"/>
      <c r="J39" s="13"/>
      <c r="K39" s="13"/>
      <c r="L39" s="24"/>
      <c r="M39" s="22">
        <f>P39</f>
        <v>4500</v>
      </c>
      <c r="N39" s="30"/>
      <c r="P39" s="680">
        <v>4500</v>
      </c>
    </row>
    <row r="40" spans="2:16" ht="16.5" customHeight="1" x14ac:dyDescent="0.25">
      <c r="B40" s="127"/>
      <c r="C40" s="662"/>
      <c r="D40" s="663"/>
      <c r="E40" s="254"/>
      <c r="F40" s="13"/>
      <c r="G40" s="13" t="s">
        <v>538</v>
      </c>
      <c r="H40" s="21"/>
      <c r="I40" s="21"/>
      <c r="J40" s="13"/>
      <c r="K40" s="13"/>
      <c r="L40" s="24"/>
      <c r="M40" s="22"/>
      <c r="N40" s="30">
        <f>SUM(M39)</f>
        <v>4500</v>
      </c>
    </row>
    <row r="41" spans="2:16" ht="16.5" customHeight="1" x14ac:dyDescent="0.25">
      <c r="B41" s="127"/>
      <c r="C41" s="662"/>
      <c r="D41" s="663"/>
      <c r="E41" s="254"/>
      <c r="F41" s="250" t="s">
        <v>669</v>
      </c>
      <c r="G41" s="13"/>
      <c r="H41" s="21"/>
      <c r="I41" s="21"/>
      <c r="J41" s="13"/>
      <c r="K41" s="13"/>
      <c r="L41" s="24"/>
      <c r="M41" s="22"/>
      <c r="N41" s="30"/>
    </row>
    <row r="42" spans="2:16" x14ac:dyDescent="0.25">
      <c r="C42" s="662"/>
      <c r="D42" s="663"/>
      <c r="E42" s="254"/>
      <c r="F42" s="13"/>
      <c r="G42" s="13"/>
      <c r="H42" s="21"/>
      <c r="I42" s="21"/>
      <c r="J42" s="13"/>
      <c r="K42" s="13"/>
      <c r="L42" s="24"/>
      <c r="M42" s="22"/>
      <c r="N42" s="30"/>
    </row>
  </sheetData>
  <customSheetViews>
    <customSheetView guid="{9794FA93-0DA1-4207-8A93-BAB6A553B531}" scale="70" showPageBreaks="1" fitToPage="1" printArea="1" topLeftCell="A16">
      <pageMargins left="1" right="0.7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 topLeftCell="A29">
      <selection activeCell="H41" sqref="H41"/>
      <pageMargins left="1" right="0.7" top="0.85" bottom="0.8" header="0.5" footer="0.35"/>
      <printOptions horizontalCentered="1"/>
      <pageSetup scale="99" orientation="portrait" useFirstPageNumber="1" horizontalDpi="1200" verticalDpi="1200" r:id="rId2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99" orientation="portrait" useFirstPageNumber="1" horizontalDpi="1200" verticalDpi="1200" r:id="rId3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70" fitToPage="1" topLeftCell="A16">
      <pageMargins left="1" right="0.7" top="0.85" bottom="0.8" header="0.5" footer="0.35"/>
      <printOptions horizontalCentered="1"/>
      <pageSetup orientation="portrait" useFirstPageNumber="1" horizontalDpi="1200" verticalDpi="1200" r:id="rId4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70" fitToPage="1" showRuler="0" topLeftCell="A16">
      <pageMargins left="1" right="0.7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39">
    <mergeCell ref="C36:D36"/>
    <mergeCell ref="C38:D38"/>
    <mergeCell ref="C26:D26"/>
    <mergeCell ref="C29:D29"/>
    <mergeCell ref="C30:D30"/>
    <mergeCell ref="C35:D35"/>
    <mergeCell ref="C27:D27"/>
    <mergeCell ref="C28:D28"/>
    <mergeCell ref="C31:D31"/>
    <mergeCell ref="C32:D32"/>
    <mergeCell ref="C39:D39"/>
    <mergeCell ref="C37:D37"/>
    <mergeCell ref="C40:D40"/>
    <mergeCell ref="C41:D41"/>
    <mergeCell ref="C42:D42"/>
    <mergeCell ref="C18:D18"/>
    <mergeCell ref="C21:D21"/>
    <mergeCell ref="C22:D22"/>
    <mergeCell ref="C25:D25"/>
    <mergeCell ref="C23:D23"/>
    <mergeCell ref="C24:D24"/>
    <mergeCell ref="C19:D19"/>
    <mergeCell ref="C20:D20"/>
    <mergeCell ref="C14:D14"/>
    <mergeCell ref="C17:D17"/>
    <mergeCell ref="C11:D11"/>
    <mergeCell ref="C12:D12"/>
    <mergeCell ref="C15:D15"/>
    <mergeCell ref="C16:D16"/>
    <mergeCell ref="C9:D9"/>
    <mergeCell ref="C7:D7"/>
    <mergeCell ref="C8:D8"/>
    <mergeCell ref="C10:D10"/>
    <mergeCell ref="C13:D13"/>
    <mergeCell ref="F4:L4"/>
    <mergeCell ref="C4:E4"/>
    <mergeCell ref="C3:N3"/>
    <mergeCell ref="C5:D5"/>
    <mergeCell ref="C6:D6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6"/>
  <headerFooter alignWithMargins="0"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4.7109375" style="11" customWidth="1"/>
    <col min="3" max="5" width="3.5703125" style="6" customWidth="1"/>
    <col min="6" max="6" width="4.7109375" style="6" customWidth="1"/>
    <col min="7" max="8" width="9.140625" style="6"/>
    <col min="9" max="9" width="2.85546875" style="6" customWidth="1"/>
    <col min="10" max="10" width="3.7109375" style="6" customWidth="1"/>
    <col min="11" max="11" width="4.7109375" style="6" customWidth="1"/>
    <col min="12" max="12" width="8.42578125" style="6" customWidth="1"/>
    <col min="13" max="14" width="12.7109375" style="6" customWidth="1"/>
    <col min="15" max="15" width="9.140625" style="6"/>
    <col min="16" max="16" width="0" style="677" hidden="1" customWidth="1"/>
    <col min="17" max="17" width="9.140625" style="338"/>
    <col min="18" max="16384" width="9.140625" style="6"/>
  </cols>
  <sheetData>
    <row r="1" spans="2:17" ht="28.5" customHeight="1" x14ac:dyDescent="0.25"/>
    <row r="2" spans="2:17" ht="18" customHeight="1" x14ac:dyDescent="0.25">
      <c r="B2" s="6" t="s">
        <v>861</v>
      </c>
    </row>
    <row r="3" spans="2:17" ht="18" customHeight="1" thickBot="1" x14ac:dyDescent="0.3">
      <c r="B3" s="28"/>
      <c r="C3" s="563" t="s">
        <v>561</v>
      </c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</row>
    <row r="4" spans="2:17" ht="21.95" customHeight="1" thickTop="1" thickBot="1" x14ac:dyDescent="0.3">
      <c r="B4" s="127"/>
      <c r="C4" s="561" t="s">
        <v>562</v>
      </c>
      <c r="D4" s="573"/>
      <c r="E4" s="562"/>
      <c r="F4" s="559" t="s">
        <v>497</v>
      </c>
      <c r="G4" s="559"/>
      <c r="H4" s="559"/>
      <c r="I4" s="559"/>
      <c r="J4" s="559"/>
      <c r="K4" s="559"/>
      <c r="L4" s="560"/>
      <c r="M4" s="31" t="s">
        <v>545</v>
      </c>
      <c r="N4" s="32" t="s">
        <v>543</v>
      </c>
    </row>
    <row r="5" spans="2:17" ht="16.5" customHeight="1" thickTop="1" x14ac:dyDescent="0.25">
      <c r="B5" s="127"/>
      <c r="C5" s="659" t="s">
        <v>760</v>
      </c>
      <c r="D5" s="624"/>
      <c r="E5" s="255">
        <v>18</v>
      </c>
      <c r="F5" s="94" t="s">
        <v>551</v>
      </c>
      <c r="G5" s="94"/>
      <c r="H5" s="94"/>
      <c r="I5" s="94"/>
      <c r="J5" s="12"/>
      <c r="K5" s="12"/>
      <c r="L5" s="56"/>
      <c r="M5" s="57">
        <f>P5</f>
        <v>1000</v>
      </c>
      <c r="N5" s="30"/>
      <c r="P5" s="680">
        <v>1000</v>
      </c>
    </row>
    <row r="6" spans="2:17" ht="16.5" customHeight="1" x14ac:dyDescent="0.25">
      <c r="B6" s="127"/>
      <c r="C6" s="660"/>
      <c r="D6" s="661"/>
      <c r="E6" s="254"/>
      <c r="F6" s="13" t="s">
        <v>504</v>
      </c>
      <c r="G6" s="13" t="s">
        <v>538</v>
      </c>
      <c r="H6" s="26"/>
      <c r="I6" s="26"/>
      <c r="J6" s="13"/>
      <c r="K6" s="13"/>
      <c r="L6" s="24"/>
      <c r="M6" s="22"/>
      <c r="N6" s="30">
        <f>SUM(M5)</f>
        <v>1000</v>
      </c>
    </row>
    <row r="7" spans="2:17" ht="16.5" customHeight="1" x14ac:dyDescent="0.25">
      <c r="B7" s="127"/>
      <c r="C7" s="662"/>
      <c r="D7" s="663"/>
      <c r="E7" s="254"/>
      <c r="F7" s="174" t="s">
        <v>178</v>
      </c>
      <c r="G7" s="26"/>
      <c r="H7" s="26"/>
      <c r="I7" s="26"/>
      <c r="J7" s="13"/>
      <c r="K7" s="13"/>
      <c r="L7" s="24"/>
      <c r="M7" s="22"/>
      <c r="N7" s="30"/>
    </row>
    <row r="8" spans="2:17" ht="15" customHeight="1" x14ac:dyDescent="0.25">
      <c r="B8" s="127"/>
      <c r="C8" s="662"/>
      <c r="D8" s="663"/>
      <c r="E8" s="254"/>
      <c r="F8" s="26"/>
      <c r="G8" s="26"/>
      <c r="H8" s="26"/>
      <c r="I8" s="26"/>
      <c r="J8" s="13"/>
      <c r="K8" s="13"/>
      <c r="L8" s="24"/>
      <c r="M8" s="22"/>
      <c r="N8" s="30"/>
    </row>
    <row r="9" spans="2:17" ht="16.5" customHeight="1" x14ac:dyDescent="0.25">
      <c r="B9" s="127"/>
      <c r="C9" s="662"/>
      <c r="D9" s="663"/>
      <c r="E9" s="254">
        <v>25</v>
      </c>
      <c r="F9" s="13" t="s">
        <v>538</v>
      </c>
      <c r="G9" s="13"/>
      <c r="H9" s="26"/>
      <c r="I9" s="26"/>
      <c r="J9" s="13"/>
      <c r="K9" s="13"/>
      <c r="L9" s="24"/>
      <c r="M9" s="22">
        <f>P9</f>
        <v>400</v>
      </c>
      <c r="N9" s="30"/>
      <c r="P9" s="680">
        <v>400</v>
      </c>
    </row>
    <row r="10" spans="2:17" ht="16.5" customHeight="1" x14ac:dyDescent="0.25">
      <c r="B10" s="127"/>
      <c r="C10" s="231"/>
      <c r="D10" s="232"/>
      <c r="E10" s="254"/>
      <c r="F10" s="13" t="s">
        <v>548</v>
      </c>
      <c r="G10" s="13"/>
      <c r="H10" s="26"/>
      <c r="I10" s="26"/>
      <c r="J10" s="13"/>
      <c r="K10" s="13"/>
      <c r="L10" s="24"/>
      <c r="M10" s="22">
        <f>P10</f>
        <v>600</v>
      </c>
      <c r="N10" s="30"/>
      <c r="P10" s="680">
        <v>600</v>
      </c>
    </row>
    <row r="11" spans="2:17" ht="16.5" customHeight="1" x14ac:dyDescent="0.25">
      <c r="B11" s="127"/>
      <c r="C11" s="662"/>
      <c r="D11" s="663"/>
      <c r="E11" s="254"/>
      <c r="F11" s="26" t="s">
        <v>504</v>
      </c>
      <c r="G11" s="26" t="s">
        <v>565</v>
      </c>
      <c r="H11" s="26"/>
      <c r="I11" s="26"/>
      <c r="J11" s="13"/>
      <c r="K11" s="13"/>
      <c r="L11" s="24"/>
      <c r="M11" s="22"/>
      <c r="N11" s="30">
        <f>SUM(M9:M10)</f>
        <v>1000</v>
      </c>
    </row>
    <row r="12" spans="2:17" ht="16.5" customHeight="1" x14ac:dyDescent="0.25">
      <c r="B12" s="127"/>
      <c r="C12" s="662"/>
      <c r="D12" s="663"/>
      <c r="E12" s="254"/>
      <c r="F12" s="174" t="s">
        <v>179</v>
      </c>
      <c r="G12" s="26"/>
      <c r="H12" s="26"/>
      <c r="I12" s="26"/>
      <c r="J12" s="13"/>
      <c r="K12" s="13"/>
      <c r="L12" s="24"/>
      <c r="M12" s="22"/>
      <c r="N12" s="58"/>
    </row>
    <row r="13" spans="2:17" s="62" customFormat="1" ht="15" customHeight="1" x14ac:dyDescent="0.25">
      <c r="B13" s="130"/>
      <c r="C13" s="662"/>
      <c r="D13" s="663"/>
      <c r="E13" s="254"/>
      <c r="F13" s="101"/>
      <c r="G13" s="100"/>
      <c r="H13" s="100"/>
      <c r="I13" s="100"/>
      <c r="J13" s="101"/>
      <c r="K13" s="101"/>
      <c r="L13" s="102"/>
      <c r="M13" s="103"/>
      <c r="N13" s="104"/>
      <c r="P13" s="677"/>
      <c r="Q13" s="338"/>
    </row>
    <row r="14" spans="2:17" ht="16.5" customHeight="1" x14ac:dyDescent="0.25">
      <c r="B14" s="127"/>
      <c r="C14" s="662"/>
      <c r="D14" s="663"/>
      <c r="E14" s="254">
        <v>25</v>
      </c>
      <c r="F14" s="13" t="s">
        <v>180</v>
      </c>
      <c r="G14" s="21"/>
      <c r="H14" s="21"/>
      <c r="I14" s="21"/>
      <c r="J14" s="13"/>
      <c r="K14" s="13"/>
      <c r="L14" s="24"/>
      <c r="M14" s="22">
        <f>P14</f>
        <v>800</v>
      </c>
      <c r="N14" s="30"/>
      <c r="P14" s="680">
        <v>800</v>
      </c>
    </row>
    <row r="15" spans="2:17" ht="16.5" customHeight="1" x14ac:dyDescent="0.25">
      <c r="B15" s="127"/>
      <c r="C15" s="662"/>
      <c r="D15" s="663"/>
      <c r="E15" s="254"/>
      <c r="F15" s="21" t="s">
        <v>504</v>
      </c>
      <c r="G15" s="21" t="s">
        <v>538</v>
      </c>
      <c r="H15" s="21"/>
      <c r="I15" s="21"/>
      <c r="J15" s="13"/>
      <c r="K15" s="13"/>
      <c r="L15" s="24"/>
      <c r="M15" s="22"/>
      <c r="N15" s="30">
        <f>SUM(M14)</f>
        <v>800</v>
      </c>
    </row>
    <row r="16" spans="2:17" ht="16.5" customHeight="1" x14ac:dyDescent="0.25">
      <c r="B16" s="127"/>
      <c r="C16" s="662"/>
      <c r="D16" s="663"/>
      <c r="E16" s="254"/>
      <c r="F16" s="250" t="s">
        <v>181</v>
      </c>
      <c r="G16" s="21"/>
      <c r="H16" s="21"/>
      <c r="I16" s="21"/>
      <c r="J16" s="13"/>
      <c r="K16" s="13"/>
      <c r="L16" s="24"/>
      <c r="M16" s="22"/>
      <c r="N16" s="30"/>
    </row>
    <row r="17" spans="2:16" ht="15" customHeight="1" x14ac:dyDescent="0.25">
      <c r="B17" s="127"/>
      <c r="C17" s="662"/>
      <c r="D17" s="663"/>
      <c r="E17" s="254"/>
      <c r="F17" s="13"/>
      <c r="G17" s="21"/>
      <c r="H17" s="21"/>
      <c r="I17" s="21"/>
      <c r="J17" s="13"/>
      <c r="K17" s="13"/>
      <c r="L17" s="24"/>
      <c r="M17" s="22"/>
      <c r="N17" s="30"/>
    </row>
    <row r="18" spans="2:16" ht="16.5" customHeight="1" x14ac:dyDescent="0.25">
      <c r="B18" s="127"/>
      <c r="C18" s="662"/>
      <c r="D18" s="663"/>
      <c r="E18" s="254">
        <v>28</v>
      </c>
      <c r="F18" s="13" t="s">
        <v>538</v>
      </c>
      <c r="G18" s="21"/>
      <c r="H18" s="21"/>
      <c r="I18" s="21"/>
      <c r="J18" s="13"/>
      <c r="K18" s="13"/>
      <c r="L18" s="24"/>
      <c r="M18" s="22">
        <f>P18</f>
        <v>3800</v>
      </c>
      <c r="N18" s="30"/>
      <c r="P18" s="680">
        <v>3800</v>
      </c>
    </row>
    <row r="19" spans="2:16" ht="16.5" customHeight="1" x14ac:dyDescent="0.25">
      <c r="B19" s="127"/>
      <c r="C19" s="662"/>
      <c r="D19" s="663"/>
      <c r="E19" s="254"/>
      <c r="F19" s="13" t="s">
        <v>504</v>
      </c>
      <c r="G19" s="13" t="s">
        <v>182</v>
      </c>
      <c r="H19" s="21"/>
      <c r="I19" s="21"/>
      <c r="J19" s="13"/>
      <c r="K19" s="13"/>
      <c r="L19" s="24"/>
      <c r="M19" s="22"/>
      <c r="N19" s="30">
        <f>SUM(M18)</f>
        <v>3800</v>
      </c>
    </row>
    <row r="20" spans="2:16" ht="16.5" customHeight="1" x14ac:dyDescent="0.25">
      <c r="B20" s="127"/>
      <c r="C20" s="662"/>
      <c r="D20" s="663"/>
      <c r="E20" s="254"/>
      <c r="F20" s="250" t="s">
        <v>183</v>
      </c>
      <c r="G20" s="21"/>
      <c r="H20" s="21"/>
      <c r="I20" s="21"/>
      <c r="J20" s="13"/>
      <c r="K20" s="13"/>
      <c r="L20" s="24"/>
      <c r="M20" s="22"/>
      <c r="N20" s="30"/>
    </row>
    <row r="21" spans="2:16" ht="15" customHeight="1" x14ac:dyDescent="0.25">
      <c r="B21" s="127"/>
      <c r="C21" s="662"/>
      <c r="D21" s="663"/>
      <c r="E21" s="254"/>
      <c r="F21" s="21"/>
      <c r="G21" s="21"/>
      <c r="H21" s="21"/>
      <c r="I21" s="21"/>
      <c r="J21" s="13"/>
      <c r="K21" s="13"/>
      <c r="L21" s="24"/>
      <c r="M21" s="22"/>
      <c r="N21" s="30"/>
    </row>
    <row r="22" spans="2:16" ht="16.5" customHeight="1" x14ac:dyDescent="0.25">
      <c r="B22" s="127"/>
      <c r="C22" s="662"/>
      <c r="D22" s="663"/>
      <c r="E22" s="254">
        <v>30</v>
      </c>
      <c r="F22" s="13" t="s">
        <v>538</v>
      </c>
      <c r="G22" s="13"/>
      <c r="H22" s="21"/>
      <c r="I22" s="21"/>
      <c r="J22" s="13"/>
      <c r="K22" s="13"/>
      <c r="L22" s="24"/>
      <c r="M22" s="22">
        <f>P22</f>
        <v>200</v>
      </c>
      <c r="N22" s="30"/>
      <c r="P22" s="680">
        <v>200</v>
      </c>
    </row>
    <row r="23" spans="2:16" ht="16.5" customHeight="1" x14ac:dyDescent="0.25">
      <c r="B23" s="127"/>
      <c r="C23" s="662"/>
      <c r="D23" s="663"/>
      <c r="E23" s="254"/>
      <c r="F23" s="13" t="s">
        <v>504</v>
      </c>
      <c r="G23" s="21" t="s">
        <v>548</v>
      </c>
      <c r="H23" s="21"/>
      <c r="I23" s="21"/>
      <c r="J23" s="13"/>
      <c r="K23" s="13"/>
      <c r="L23" s="24"/>
      <c r="M23" s="22"/>
      <c r="N23" s="30">
        <f>SUM(M22)</f>
        <v>200</v>
      </c>
    </row>
    <row r="24" spans="2:16" ht="16.5" customHeight="1" x14ac:dyDescent="0.25">
      <c r="B24" s="127"/>
      <c r="C24" s="662"/>
      <c r="D24" s="663"/>
      <c r="E24" s="254"/>
      <c r="F24" s="250" t="s">
        <v>184</v>
      </c>
      <c r="G24" s="21"/>
      <c r="H24" s="21"/>
      <c r="I24" s="21"/>
      <c r="J24" s="13"/>
      <c r="K24" s="13"/>
      <c r="L24" s="24"/>
      <c r="M24" s="22"/>
      <c r="N24" s="30"/>
    </row>
    <row r="25" spans="2:16" ht="15" customHeight="1" x14ac:dyDescent="0.25">
      <c r="B25" s="127"/>
      <c r="C25" s="662"/>
      <c r="D25" s="663"/>
      <c r="E25" s="254"/>
      <c r="F25" s="21"/>
      <c r="G25" s="21"/>
      <c r="H25" s="21"/>
      <c r="I25" s="21"/>
      <c r="J25" s="13"/>
      <c r="K25" s="13"/>
      <c r="L25" s="24"/>
      <c r="M25" s="22"/>
      <c r="N25" s="30"/>
    </row>
    <row r="26" spans="2:16" ht="16.5" customHeight="1" x14ac:dyDescent="0.25">
      <c r="B26" s="127"/>
      <c r="C26" s="662"/>
      <c r="D26" s="663"/>
      <c r="E26" s="254">
        <v>30</v>
      </c>
      <c r="F26" s="13" t="s">
        <v>332</v>
      </c>
      <c r="G26" s="21"/>
      <c r="H26" s="21"/>
      <c r="I26" s="21"/>
      <c r="J26" s="13"/>
      <c r="K26" s="13"/>
      <c r="L26" s="24"/>
      <c r="M26" s="22">
        <f>P26</f>
        <v>2400</v>
      </c>
      <c r="N26" s="30"/>
      <c r="P26" s="680">
        <v>2400</v>
      </c>
    </row>
    <row r="27" spans="2:16" ht="16.5" customHeight="1" x14ac:dyDescent="0.25">
      <c r="B27" s="127"/>
      <c r="C27" s="662"/>
      <c r="D27" s="663"/>
      <c r="E27" s="254"/>
      <c r="F27" s="13" t="s">
        <v>504</v>
      </c>
      <c r="G27" s="21" t="s">
        <v>538</v>
      </c>
      <c r="H27" s="21"/>
      <c r="I27" s="21"/>
      <c r="J27" s="13"/>
      <c r="K27" s="13"/>
      <c r="L27" s="24"/>
      <c r="M27" s="22"/>
      <c r="N27" s="30">
        <f>SUM(M26)</f>
        <v>2400</v>
      </c>
    </row>
    <row r="28" spans="2:16" ht="16.5" customHeight="1" x14ac:dyDescent="0.25">
      <c r="B28" s="127"/>
      <c r="C28" s="662"/>
      <c r="D28" s="663"/>
      <c r="E28" s="254"/>
      <c r="F28" s="195" t="s">
        <v>185</v>
      </c>
      <c r="G28" s="21"/>
      <c r="H28" s="21"/>
      <c r="I28" s="21"/>
      <c r="J28" s="13"/>
      <c r="K28" s="13"/>
      <c r="L28" s="24"/>
      <c r="M28" s="22"/>
      <c r="N28" s="30"/>
    </row>
    <row r="29" spans="2:16" ht="15" customHeight="1" x14ac:dyDescent="0.25">
      <c r="B29" s="127"/>
      <c r="C29" s="662"/>
      <c r="D29" s="663"/>
      <c r="E29" s="254"/>
      <c r="F29" s="13"/>
      <c r="G29" s="21"/>
      <c r="H29" s="21"/>
      <c r="I29" s="21"/>
      <c r="J29" s="13"/>
      <c r="K29" s="13"/>
      <c r="L29" s="24"/>
      <c r="M29" s="22"/>
      <c r="N29" s="30"/>
    </row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L14" sqref="L14"/>
      <pageMargins left="0.7" right="1" top="0.85" bottom="0.8" header="0.5" footer="0.35"/>
      <printOptions horizontalCentered="1"/>
      <pageSetup orientation="portrait" useFirstPageNumber="1" horizontalDpi="1200" verticalDpi="1200" r:id="rId2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3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orientation="portrait" useFirstPageNumber="1" horizontalDpi="1200" verticalDpi="1200" r:id="rId4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27">
    <mergeCell ref="C11:D11"/>
    <mergeCell ref="C3:N3"/>
    <mergeCell ref="C5:D5"/>
    <mergeCell ref="C6:D6"/>
    <mergeCell ref="C9:D9"/>
    <mergeCell ref="C7:D7"/>
    <mergeCell ref="C8:D8"/>
    <mergeCell ref="F4:L4"/>
    <mergeCell ref="C4:E4"/>
    <mergeCell ref="C14:D14"/>
    <mergeCell ref="C15:D15"/>
    <mergeCell ref="C18:D18"/>
    <mergeCell ref="C12:D12"/>
    <mergeCell ref="C13:D13"/>
    <mergeCell ref="C16:D16"/>
    <mergeCell ref="C17:D17"/>
    <mergeCell ref="C29:D29"/>
    <mergeCell ref="C19:D19"/>
    <mergeCell ref="C22:D22"/>
    <mergeCell ref="C23:D23"/>
    <mergeCell ref="C26:D26"/>
    <mergeCell ref="C28:D28"/>
    <mergeCell ref="C27:D27"/>
    <mergeCell ref="C24:D24"/>
    <mergeCell ref="C25:D25"/>
    <mergeCell ref="C20:D20"/>
    <mergeCell ref="C21:D21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6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32"/>
  <sheetViews>
    <sheetView zoomScale="70" zoomScaleNormal="70" workbookViewId="0">
      <selection activeCell="B1" sqref="B1"/>
    </sheetView>
  </sheetViews>
  <sheetFormatPr defaultRowHeight="15" x14ac:dyDescent="0.25"/>
  <cols>
    <col min="1" max="1" width="1.7109375" style="42" customWidth="1"/>
    <col min="2" max="2" width="4.7109375" style="42" customWidth="1"/>
    <col min="3" max="3" width="12.7109375" style="42" customWidth="1"/>
    <col min="4" max="4" width="4.7109375" style="42" customWidth="1"/>
    <col min="5" max="5" width="13.140625" style="42" customWidth="1"/>
    <col min="6" max="6" width="5.42578125" style="42" customWidth="1"/>
    <col min="7" max="7" width="15.7109375" style="42" customWidth="1"/>
    <col min="8" max="8" width="4.7109375" style="42" customWidth="1"/>
    <col min="9" max="9" width="12" style="42" customWidth="1"/>
    <col min="10" max="10" width="10.42578125" style="42" customWidth="1"/>
    <col min="11" max="11" width="6.7109375" style="42" customWidth="1"/>
    <col min="12" max="12" width="2.7109375" style="42" customWidth="1"/>
    <col min="13" max="13" width="0" style="676" hidden="1" customWidth="1"/>
    <col min="14" max="14" width="2.7109375" style="676" hidden="1" customWidth="1"/>
    <col min="15" max="15" width="0" style="676" hidden="1" customWidth="1"/>
    <col min="16" max="16" width="2.7109375" style="676" hidden="1" customWidth="1"/>
    <col min="17" max="17" width="0" style="676" hidden="1" customWidth="1"/>
    <col min="18" max="18" width="2.7109375" style="676" hidden="1" customWidth="1"/>
    <col min="19" max="19" width="10.85546875" style="676" hidden="1" customWidth="1"/>
    <col min="20" max="20" width="11.5703125" style="676" hidden="1" customWidth="1"/>
    <col min="21" max="21" width="11.140625" style="676" hidden="1" customWidth="1"/>
    <col min="22" max="22" width="9.140625" style="504"/>
    <col min="23" max="16384" width="9.140625" style="42"/>
  </cols>
  <sheetData>
    <row r="1" spans="2:22" ht="28.5" customHeight="1" x14ac:dyDescent="0.25"/>
    <row r="2" spans="2:22" s="6" customFormat="1" ht="18" customHeight="1" x14ac:dyDescent="0.25">
      <c r="B2" s="6" t="s">
        <v>530</v>
      </c>
      <c r="M2" s="677"/>
      <c r="N2" s="677"/>
      <c r="O2" s="677"/>
      <c r="P2" s="677"/>
      <c r="Q2" s="677"/>
      <c r="R2" s="677"/>
      <c r="S2" s="677"/>
      <c r="T2" s="677"/>
      <c r="U2" s="677"/>
      <c r="V2" s="505"/>
    </row>
    <row r="3" spans="2:22" s="6" customFormat="1" ht="15.95" customHeight="1" x14ac:dyDescent="0.25">
      <c r="F3" s="15"/>
      <c r="G3" s="554" t="s">
        <v>536</v>
      </c>
      <c r="H3" s="554"/>
      <c r="I3" s="554"/>
      <c r="M3" s="677"/>
      <c r="N3" s="677"/>
      <c r="O3" s="677"/>
      <c r="P3" s="677"/>
      <c r="Q3" s="677"/>
      <c r="R3" s="677"/>
      <c r="S3" s="677"/>
      <c r="T3" s="677"/>
      <c r="U3" s="677"/>
      <c r="V3" s="505"/>
    </row>
    <row r="4" spans="2:22" s="6" customFormat="1" ht="17.100000000000001" customHeight="1" x14ac:dyDescent="0.25">
      <c r="B4" s="15"/>
      <c r="C4" s="548" t="s">
        <v>534</v>
      </c>
      <c r="D4" s="548" t="s">
        <v>269</v>
      </c>
      <c r="E4" s="548" t="s">
        <v>535</v>
      </c>
      <c r="F4" s="549" t="s">
        <v>532</v>
      </c>
      <c r="G4" s="553" t="s">
        <v>679</v>
      </c>
      <c r="H4" s="551" t="s">
        <v>532</v>
      </c>
      <c r="I4" s="553" t="s">
        <v>435</v>
      </c>
      <c r="J4" s="15"/>
      <c r="M4" s="678" t="s">
        <v>534</v>
      </c>
      <c r="N4" s="677"/>
      <c r="O4" s="678" t="s">
        <v>535</v>
      </c>
      <c r="P4" s="677"/>
      <c r="Q4" s="679" t="s">
        <v>143</v>
      </c>
      <c r="R4" s="677"/>
      <c r="S4" s="679" t="s">
        <v>435</v>
      </c>
      <c r="T4" s="677"/>
      <c r="U4" s="677"/>
      <c r="V4" s="505"/>
    </row>
    <row r="5" spans="2:22" s="6" customFormat="1" ht="17.100000000000001" customHeight="1" x14ac:dyDescent="0.25">
      <c r="B5" s="15"/>
      <c r="C5" s="548"/>
      <c r="D5" s="548"/>
      <c r="E5" s="548"/>
      <c r="F5" s="548"/>
      <c r="G5" s="546"/>
      <c r="H5" s="552"/>
      <c r="I5" s="546"/>
      <c r="J5" s="15"/>
      <c r="M5" s="678"/>
      <c r="N5" s="677"/>
      <c r="O5" s="678"/>
      <c r="P5" s="677"/>
      <c r="Q5" s="679"/>
      <c r="R5" s="677"/>
      <c r="S5" s="679"/>
      <c r="T5" s="677"/>
      <c r="U5" s="677"/>
      <c r="V5" s="505"/>
    </row>
    <row r="6" spans="2:22" s="6" customFormat="1" ht="18" customHeight="1" x14ac:dyDescent="0.25">
      <c r="B6" s="77" t="s">
        <v>509</v>
      </c>
      <c r="C6" s="342">
        <f>SUM(M6+O6+Q6+S6)</f>
        <v>30000</v>
      </c>
      <c r="D6" s="342"/>
      <c r="E6" s="342"/>
      <c r="F6" s="342"/>
      <c r="G6" s="342">
        <f>Q6</f>
        <v>30000</v>
      </c>
      <c r="H6" s="342"/>
      <c r="I6" s="342"/>
      <c r="J6" s="78"/>
      <c r="K6" s="73"/>
      <c r="L6" s="11"/>
      <c r="M6" s="680"/>
      <c r="N6" s="677"/>
      <c r="O6" s="680"/>
      <c r="P6" s="677"/>
      <c r="Q6" s="680">
        <v>30000</v>
      </c>
      <c r="R6" s="681"/>
      <c r="S6" s="680"/>
      <c r="T6" s="682" t="s">
        <v>144</v>
      </c>
      <c r="U6" s="683"/>
      <c r="V6" s="505"/>
    </row>
    <row r="7" spans="2:22" s="6" customFormat="1" ht="15.95" customHeight="1" x14ac:dyDescent="0.25">
      <c r="B7" s="77" t="s">
        <v>510</v>
      </c>
      <c r="C7" s="342">
        <f>SUM(M7+O7+Q7+S7)</f>
        <v>10000</v>
      </c>
      <c r="D7" s="342"/>
      <c r="E7" s="342">
        <f>O7</f>
        <v>10000</v>
      </c>
      <c r="F7" s="342"/>
      <c r="G7" s="342"/>
      <c r="H7" s="342"/>
      <c r="I7" s="342"/>
      <c r="J7" s="66"/>
      <c r="K7" s="73"/>
      <c r="L7" s="11"/>
      <c r="M7" s="680"/>
      <c r="N7" s="677"/>
      <c r="O7" s="680">
        <v>10000</v>
      </c>
      <c r="P7" s="677"/>
      <c r="Q7" s="680"/>
      <c r="R7" s="681"/>
      <c r="S7" s="680"/>
      <c r="T7" s="677"/>
      <c r="U7" s="683"/>
      <c r="V7" s="505"/>
    </row>
    <row r="8" spans="2:22" s="6" customFormat="1" ht="15.95" customHeight="1" x14ac:dyDescent="0.25">
      <c r="B8" s="77" t="s">
        <v>511</v>
      </c>
      <c r="C8" s="342">
        <f>SUM(M8+O8+Q8+S8)</f>
        <v>3000</v>
      </c>
      <c r="D8" s="342"/>
      <c r="E8" s="342">
        <f>O8</f>
        <v>3000</v>
      </c>
      <c r="F8" s="342"/>
      <c r="G8" s="342"/>
      <c r="H8" s="342"/>
      <c r="I8" s="342"/>
      <c r="J8" s="66"/>
      <c r="K8" s="73"/>
      <c r="L8" s="11"/>
      <c r="M8" s="680"/>
      <c r="N8" s="677"/>
      <c r="O8" s="680">
        <v>3000</v>
      </c>
      <c r="P8" s="677"/>
      <c r="Q8" s="680"/>
      <c r="R8" s="681"/>
      <c r="S8" s="680"/>
      <c r="T8" s="677"/>
      <c r="U8" s="677"/>
      <c r="V8" s="505"/>
    </row>
    <row r="9" spans="2:22" s="6" customFormat="1" ht="15.95" customHeight="1" x14ac:dyDescent="0.25">
      <c r="B9" s="77" t="s">
        <v>517</v>
      </c>
      <c r="C9" s="342">
        <f>SUM(M9+O9+Q9+S9)</f>
        <v>-3000</v>
      </c>
      <c r="D9" s="342"/>
      <c r="E9" s="342">
        <f>O9</f>
        <v>-3000</v>
      </c>
      <c r="F9" s="342"/>
      <c r="G9" s="342"/>
      <c r="H9" s="342"/>
      <c r="I9" s="342"/>
      <c r="J9" s="66"/>
      <c r="K9" s="73"/>
      <c r="L9" s="11"/>
      <c r="M9" s="680"/>
      <c r="N9" s="677"/>
      <c r="O9" s="680">
        <v>-3000</v>
      </c>
      <c r="P9" s="677"/>
      <c r="Q9" s="680"/>
      <c r="R9" s="681"/>
      <c r="S9" s="680"/>
      <c r="T9" s="677"/>
      <c r="U9" s="683"/>
      <c r="V9" s="505"/>
    </row>
    <row r="10" spans="2:22" s="6" customFormat="1" ht="28.5" customHeight="1" x14ac:dyDescent="0.25">
      <c r="M10" s="677"/>
      <c r="N10" s="677"/>
      <c r="O10" s="677"/>
      <c r="P10" s="677"/>
      <c r="Q10" s="677"/>
      <c r="R10" s="677"/>
      <c r="S10" s="677"/>
      <c r="T10" s="677"/>
      <c r="U10" s="677"/>
      <c r="V10" s="505"/>
    </row>
    <row r="11" spans="2:22" s="6" customFormat="1" ht="18" customHeight="1" x14ac:dyDescent="0.25">
      <c r="B11" s="6" t="s">
        <v>537</v>
      </c>
      <c r="M11" s="677"/>
      <c r="N11" s="677"/>
      <c r="O11" s="677"/>
      <c r="P11" s="677"/>
      <c r="Q11" s="677"/>
      <c r="R11" s="677"/>
      <c r="S11" s="677"/>
      <c r="T11" s="677"/>
      <c r="U11" s="677"/>
      <c r="V11" s="505"/>
    </row>
    <row r="12" spans="2:22" s="6" customFormat="1" ht="15.95" customHeight="1" x14ac:dyDescent="0.25">
      <c r="B12" s="11"/>
      <c r="F12" s="15"/>
      <c r="G12" s="554" t="s">
        <v>536</v>
      </c>
      <c r="H12" s="554"/>
      <c r="I12" s="554"/>
      <c r="M12" s="677"/>
      <c r="N12" s="677"/>
      <c r="O12" s="677"/>
      <c r="P12" s="677"/>
      <c r="Q12" s="677"/>
      <c r="R12" s="677"/>
      <c r="S12" s="677"/>
      <c r="T12" s="677"/>
      <c r="U12" s="677"/>
      <c r="V12" s="505"/>
    </row>
    <row r="13" spans="2:22" s="6" customFormat="1" ht="17.100000000000001" customHeight="1" x14ac:dyDescent="0.25">
      <c r="B13" s="11"/>
      <c r="C13" s="548" t="s">
        <v>534</v>
      </c>
      <c r="D13" s="548" t="s">
        <v>269</v>
      </c>
      <c r="E13" s="548" t="s">
        <v>535</v>
      </c>
      <c r="F13" s="549" t="s">
        <v>532</v>
      </c>
      <c r="G13" s="553" t="s">
        <v>679</v>
      </c>
      <c r="H13" s="551" t="s">
        <v>532</v>
      </c>
      <c r="I13" s="553" t="s">
        <v>435</v>
      </c>
      <c r="J13" s="15"/>
      <c r="M13" s="678" t="s">
        <v>534</v>
      </c>
      <c r="N13" s="677"/>
      <c r="O13" s="678" t="s">
        <v>535</v>
      </c>
      <c r="P13" s="677"/>
      <c r="Q13" s="679" t="s">
        <v>143</v>
      </c>
      <c r="R13" s="677"/>
      <c r="S13" s="679" t="s">
        <v>435</v>
      </c>
      <c r="T13" s="677"/>
      <c r="U13" s="677"/>
      <c r="V13" s="505"/>
    </row>
    <row r="14" spans="2:22" s="6" customFormat="1" ht="17.100000000000001" customHeight="1" x14ac:dyDescent="0.25">
      <c r="B14" s="15"/>
      <c r="C14" s="548"/>
      <c r="D14" s="548"/>
      <c r="E14" s="548"/>
      <c r="F14" s="548"/>
      <c r="G14" s="546"/>
      <c r="H14" s="552"/>
      <c r="I14" s="546"/>
      <c r="J14" s="15"/>
      <c r="M14" s="678"/>
      <c r="N14" s="677"/>
      <c r="O14" s="678"/>
      <c r="P14" s="677"/>
      <c r="Q14" s="679"/>
      <c r="R14" s="677"/>
      <c r="S14" s="679"/>
      <c r="T14" s="677"/>
      <c r="U14" s="677"/>
      <c r="V14" s="505"/>
    </row>
    <row r="15" spans="2:22" s="6" customFormat="1" ht="18" customHeight="1" x14ac:dyDescent="0.25">
      <c r="B15" s="77" t="s">
        <v>509</v>
      </c>
      <c r="C15" s="342">
        <f>SUM(M15+O15+Q15+S15)</f>
        <v>21500</v>
      </c>
      <c r="D15" s="342"/>
      <c r="E15" s="342"/>
      <c r="F15" s="342"/>
      <c r="G15" s="342"/>
      <c r="H15" s="342"/>
      <c r="I15" s="342">
        <f>S15</f>
        <v>21500</v>
      </c>
      <c r="J15" s="78"/>
      <c r="L15" s="78"/>
      <c r="M15" s="680"/>
      <c r="N15" s="677"/>
      <c r="O15" s="680"/>
      <c r="P15" s="677"/>
      <c r="Q15" s="680"/>
      <c r="R15" s="681"/>
      <c r="S15" s="680">
        <v>21500</v>
      </c>
      <c r="T15" s="682" t="s">
        <v>144</v>
      </c>
      <c r="U15" s="677"/>
      <c r="V15" s="505"/>
    </row>
    <row r="16" spans="2:22" s="6" customFormat="1" ht="15.95" customHeight="1" x14ac:dyDescent="0.25">
      <c r="B16" s="77" t="s">
        <v>510</v>
      </c>
      <c r="C16" s="342">
        <f>SUM(M16+O16+Q16+S16)</f>
        <v>9500</v>
      </c>
      <c r="D16" s="342"/>
      <c r="E16" s="342"/>
      <c r="F16" s="342"/>
      <c r="G16" s="342"/>
      <c r="H16" s="342"/>
      <c r="I16" s="342"/>
      <c r="J16" s="66"/>
      <c r="L16" s="78"/>
      <c r="M16" s="680">
        <v>9500</v>
      </c>
      <c r="N16" s="677"/>
      <c r="O16" s="680"/>
      <c r="P16" s="677"/>
      <c r="Q16" s="680"/>
      <c r="R16" s="681"/>
      <c r="S16" s="680"/>
      <c r="T16" s="677"/>
      <c r="U16" s="683"/>
      <c r="V16" s="505"/>
    </row>
    <row r="17" spans="2:23" s="6" customFormat="1" ht="15.95" customHeight="1" x14ac:dyDescent="0.25">
      <c r="B17" s="77"/>
      <c r="C17" s="342">
        <f>SUM(M17+O17+Q17+S17)</f>
        <v>-9500</v>
      </c>
      <c r="D17" s="342"/>
      <c r="E17" s="342"/>
      <c r="F17" s="342"/>
      <c r="G17" s="342"/>
      <c r="H17" s="342"/>
      <c r="I17" s="342"/>
      <c r="J17" s="66"/>
      <c r="L17" s="78"/>
      <c r="M17" s="680">
        <v>-9500</v>
      </c>
      <c r="N17" s="677"/>
      <c r="O17" s="680"/>
      <c r="P17" s="677"/>
      <c r="Q17" s="680"/>
      <c r="R17" s="681"/>
      <c r="S17" s="680"/>
      <c r="T17" s="677"/>
      <c r="U17" s="683"/>
      <c r="V17" s="505"/>
    </row>
    <row r="18" spans="2:23" s="6" customFormat="1" ht="15.95" customHeight="1" x14ac:dyDescent="0.25">
      <c r="B18" s="77" t="s">
        <v>511</v>
      </c>
      <c r="C18" s="342">
        <f>SUM(M18+O18+Q18+S18)</f>
        <v>-500</v>
      </c>
      <c r="D18" s="342"/>
      <c r="E18" s="342"/>
      <c r="F18" s="342"/>
      <c r="G18" s="342"/>
      <c r="H18" s="342"/>
      <c r="I18" s="342">
        <f>S18</f>
        <v>-500</v>
      </c>
      <c r="J18" s="66"/>
      <c r="L18" s="78"/>
      <c r="M18" s="680"/>
      <c r="N18" s="677"/>
      <c r="O18" s="680"/>
      <c r="P18" s="677"/>
      <c r="Q18" s="680"/>
      <c r="R18" s="681"/>
      <c r="S18" s="680">
        <v>-500</v>
      </c>
      <c r="T18" s="677"/>
      <c r="U18" s="683"/>
      <c r="V18" s="505"/>
    </row>
    <row r="19" spans="2:23" s="6" customFormat="1" ht="15.95" customHeight="1" x14ac:dyDescent="0.25">
      <c r="B19" s="77" t="s">
        <v>517</v>
      </c>
      <c r="C19" s="342">
        <f>SUM(-(M19+O19+Q19+S19))</f>
        <v>-4000</v>
      </c>
      <c r="D19" s="342"/>
      <c r="E19" s="342"/>
      <c r="F19" s="342"/>
      <c r="G19" s="342"/>
      <c r="H19" s="342"/>
      <c r="I19" s="342">
        <f>-(S19)</f>
        <v>-4000</v>
      </c>
      <c r="J19" s="66"/>
      <c r="L19" s="78"/>
      <c r="M19" s="680"/>
      <c r="N19" s="677"/>
      <c r="O19" s="680"/>
      <c r="P19" s="677"/>
      <c r="Q19" s="680"/>
      <c r="R19" s="681"/>
      <c r="S19" s="680">
        <v>4000</v>
      </c>
      <c r="T19" s="683"/>
      <c r="U19" s="683"/>
      <c r="V19" s="505"/>
    </row>
    <row r="20" spans="2:23" ht="28.5" customHeight="1" x14ac:dyDescent="0.25">
      <c r="V20" s="508"/>
    </row>
    <row r="21" spans="2:23" s="6" customFormat="1" ht="18" customHeight="1" x14ac:dyDescent="0.25">
      <c r="B21" s="6" t="s">
        <v>544</v>
      </c>
      <c r="M21" s="677"/>
      <c r="N21" s="677"/>
      <c r="O21" s="677"/>
      <c r="P21" s="677"/>
      <c r="Q21" s="677"/>
      <c r="R21" s="677"/>
      <c r="S21" s="677"/>
      <c r="T21" s="677"/>
      <c r="U21" s="677"/>
      <c r="V21" s="338"/>
    </row>
    <row r="22" spans="2:23" s="6" customFormat="1" ht="18" customHeight="1" x14ac:dyDescent="0.25">
      <c r="F22" s="555" t="s">
        <v>255</v>
      </c>
      <c r="G22" s="555"/>
      <c r="M22" s="677"/>
      <c r="N22" s="677"/>
      <c r="O22" s="677"/>
      <c r="P22" s="677"/>
      <c r="Q22" s="677"/>
      <c r="R22" s="677"/>
      <c r="S22" s="677"/>
      <c r="T22" s="677"/>
      <c r="U22" s="677"/>
      <c r="V22" s="338"/>
    </row>
    <row r="23" spans="2:23" s="6" customFormat="1" ht="15.95" customHeight="1" x14ac:dyDescent="0.25">
      <c r="C23" s="55" t="s">
        <v>546</v>
      </c>
      <c r="D23" s="55"/>
      <c r="E23" s="12"/>
      <c r="F23" s="556" t="s">
        <v>256</v>
      </c>
      <c r="G23" s="556"/>
      <c r="H23" s="556" t="s">
        <v>545</v>
      </c>
      <c r="I23" s="556"/>
      <c r="J23" s="55" t="s">
        <v>543</v>
      </c>
      <c r="L23" s="50"/>
      <c r="M23" s="677"/>
      <c r="N23" s="677"/>
      <c r="O23" s="677"/>
      <c r="P23" s="677"/>
      <c r="Q23" s="677"/>
      <c r="R23" s="677"/>
      <c r="S23" s="677"/>
      <c r="T23" s="677"/>
      <c r="U23" s="677"/>
      <c r="V23" s="505"/>
      <c r="W23" s="11"/>
    </row>
    <row r="24" spans="2:23" s="6" customFormat="1" ht="18" customHeight="1" x14ac:dyDescent="0.25">
      <c r="B24" s="14" t="s">
        <v>509</v>
      </c>
      <c r="C24" s="51" t="s">
        <v>551</v>
      </c>
      <c r="F24" s="557" t="s">
        <v>543</v>
      </c>
      <c r="G24" s="557"/>
      <c r="H24" s="557" t="s">
        <v>559</v>
      </c>
      <c r="I24" s="557"/>
      <c r="J24" s="51" t="s">
        <v>558</v>
      </c>
      <c r="L24" s="51"/>
      <c r="M24" s="677"/>
      <c r="N24" s="677"/>
      <c r="O24" s="677"/>
      <c r="P24" s="677"/>
      <c r="Q24" s="677"/>
      <c r="R24" s="677"/>
      <c r="S24" s="677"/>
      <c r="T24" s="677"/>
      <c r="U24" s="677"/>
      <c r="V24" s="338"/>
    </row>
    <row r="25" spans="2:23" s="6" customFormat="1" ht="15.95" customHeight="1" x14ac:dyDescent="0.25">
      <c r="B25" s="14" t="s">
        <v>510</v>
      </c>
      <c r="C25" s="51" t="s">
        <v>548</v>
      </c>
      <c r="F25" s="558" t="s">
        <v>545</v>
      </c>
      <c r="G25" s="558"/>
      <c r="H25" s="558" t="s">
        <v>558</v>
      </c>
      <c r="I25" s="558"/>
      <c r="J25" s="50" t="s">
        <v>559</v>
      </c>
      <c r="L25" s="50"/>
      <c r="M25" s="677"/>
      <c r="N25" s="677"/>
      <c r="O25" s="677"/>
      <c r="P25" s="677"/>
      <c r="Q25" s="677"/>
      <c r="R25" s="677"/>
      <c r="S25" s="681"/>
      <c r="T25" s="677"/>
      <c r="U25" s="677"/>
      <c r="V25" s="505"/>
      <c r="W25" s="11"/>
    </row>
    <row r="26" spans="2:23" s="6" customFormat="1" ht="15.95" customHeight="1" x14ac:dyDescent="0.25">
      <c r="B26" s="14" t="s">
        <v>511</v>
      </c>
      <c r="C26" s="51" t="s">
        <v>549</v>
      </c>
      <c r="F26" s="558" t="s">
        <v>543</v>
      </c>
      <c r="G26" s="558"/>
      <c r="H26" s="558" t="s">
        <v>559</v>
      </c>
      <c r="I26" s="558"/>
      <c r="J26" s="51" t="s">
        <v>558</v>
      </c>
      <c r="L26" s="51"/>
      <c r="M26" s="677"/>
      <c r="N26" s="677"/>
      <c r="O26" s="677"/>
      <c r="P26" s="677"/>
      <c r="Q26" s="677"/>
      <c r="R26" s="677"/>
      <c r="S26" s="681"/>
      <c r="T26" s="677"/>
      <c r="U26" s="677"/>
      <c r="V26" s="505"/>
      <c r="W26" s="11"/>
    </row>
    <row r="27" spans="2:23" s="6" customFormat="1" ht="15.95" customHeight="1" x14ac:dyDescent="0.25">
      <c r="B27" s="14" t="s">
        <v>517</v>
      </c>
      <c r="C27" s="51" t="s">
        <v>550</v>
      </c>
      <c r="F27" s="558" t="s">
        <v>543</v>
      </c>
      <c r="G27" s="558"/>
      <c r="H27" s="558" t="s">
        <v>559</v>
      </c>
      <c r="I27" s="558"/>
      <c r="J27" s="51" t="s">
        <v>558</v>
      </c>
      <c r="L27" s="51"/>
      <c r="M27" s="677"/>
      <c r="N27" s="677"/>
      <c r="O27" s="677"/>
      <c r="P27" s="677"/>
      <c r="Q27" s="677"/>
      <c r="R27" s="677"/>
      <c r="S27" s="681"/>
      <c r="T27" s="677"/>
      <c r="U27" s="677"/>
      <c r="V27" s="505"/>
      <c r="W27" s="11"/>
    </row>
    <row r="28" spans="2:23" s="6" customFormat="1" ht="15.95" customHeight="1" x14ac:dyDescent="0.25">
      <c r="B28" s="14" t="s">
        <v>527</v>
      </c>
      <c r="C28" s="51" t="s">
        <v>553</v>
      </c>
      <c r="F28" s="558" t="s">
        <v>545</v>
      </c>
      <c r="G28" s="558"/>
      <c r="H28" s="558" t="s">
        <v>558</v>
      </c>
      <c r="I28" s="558"/>
      <c r="J28" s="51" t="s">
        <v>559</v>
      </c>
      <c r="L28" s="51"/>
      <c r="M28" s="677"/>
      <c r="N28" s="677"/>
      <c r="O28" s="677"/>
      <c r="P28" s="677"/>
      <c r="Q28" s="677"/>
      <c r="R28" s="677"/>
      <c r="S28" s="677"/>
      <c r="T28" s="677"/>
      <c r="U28" s="677"/>
      <c r="V28" s="338"/>
    </row>
    <row r="29" spans="2:23" s="6" customFormat="1" ht="15.95" customHeight="1" x14ac:dyDescent="0.25">
      <c r="B29" s="14" t="s">
        <v>528</v>
      </c>
      <c r="C29" s="51" t="s">
        <v>554</v>
      </c>
      <c r="F29" s="558" t="s">
        <v>543</v>
      </c>
      <c r="G29" s="558"/>
      <c r="H29" s="558" t="s">
        <v>559</v>
      </c>
      <c r="I29" s="558"/>
      <c r="J29" s="51" t="s">
        <v>558</v>
      </c>
      <c r="L29" s="51"/>
      <c r="M29" s="677"/>
      <c r="N29" s="677"/>
      <c r="O29" s="677"/>
      <c r="P29" s="677"/>
      <c r="Q29" s="677"/>
      <c r="R29" s="677"/>
      <c r="S29" s="677"/>
      <c r="T29" s="677"/>
      <c r="U29" s="677"/>
      <c r="V29" s="338"/>
    </row>
    <row r="30" spans="2:23" s="6" customFormat="1" ht="15.95" customHeight="1" x14ac:dyDescent="0.25">
      <c r="B30" s="14" t="s">
        <v>556</v>
      </c>
      <c r="C30" s="51" t="s">
        <v>555</v>
      </c>
      <c r="F30" s="558" t="s">
        <v>545</v>
      </c>
      <c r="G30" s="558"/>
      <c r="H30" s="558" t="s">
        <v>558</v>
      </c>
      <c r="I30" s="558"/>
      <c r="J30" s="51" t="s">
        <v>559</v>
      </c>
      <c r="L30" s="51"/>
      <c r="M30" s="677"/>
      <c r="N30" s="677"/>
      <c r="O30" s="677"/>
      <c r="P30" s="677"/>
      <c r="Q30" s="677"/>
      <c r="R30" s="677"/>
      <c r="S30" s="677"/>
      <c r="T30" s="677"/>
      <c r="U30" s="677"/>
      <c r="V30" s="338"/>
    </row>
    <row r="31" spans="2:23" s="6" customFormat="1" ht="15.95" customHeight="1" x14ac:dyDescent="0.25">
      <c r="B31" s="14" t="s">
        <v>557</v>
      </c>
      <c r="C31" s="51" t="s">
        <v>552</v>
      </c>
      <c r="F31" s="558" t="s">
        <v>545</v>
      </c>
      <c r="G31" s="558"/>
      <c r="H31" s="558" t="s">
        <v>558</v>
      </c>
      <c r="I31" s="558"/>
      <c r="J31" s="51" t="s">
        <v>559</v>
      </c>
      <c r="L31" s="51"/>
      <c r="M31" s="677"/>
      <c r="N31" s="677"/>
      <c r="O31" s="677"/>
      <c r="P31" s="677"/>
      <c r="Q31" s="677"/>
      <c r="R31" s="677"/>
      <c r="S31" s="677"/>
      <c r="T31" s="677"/>
      <c r="U31" s="677"/>
      <c r="V31" s="338"/>
    </row>
    <row r="32" spans="2:23" x14ac:dyDescent="0.25">
      <c r="K32" s="79"/>
      <c r="L32" s="79"/>
    </row>
  </sheetData>
  <customSheetViews>
    <customSheetView guid="{9794FA93-0DA1-4207-8A93-BAB6A553B531}" showPageBreaks="1" fitToPage="1" printArea="1">
      <selection activeCell="I10" sqref="I10"/>
      <pageMargins left="0.7" right="1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2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cale="85" showPageBreaks="1" printArea="1" showRuler="0" topLeftCell="A21">
      <selection activeCell="K29" sqref="K29:L29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cale="85" showPageBreaks="1" printArea="1" topLeftCell="A21">
      <selection activeCell="K29" sqref="K29:L29"/>
      <pageMargins left="1" right="1" top="1" bottom="1" header="0" footer="0"/>
      <pageSetup paperSize="9" orientation="portrait" horizontalDpi="1200" verticalDpi="1200" r:id="rId4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selection activeCell="S13" sqref="S13:T19"/>
      <pageMargins left="0.7" right="1" top="0.85" bottom="0.8" header="0.5" footer="0.35"/>
      <printOptions horizontalCentered="1"/>
      <pageSetup orientation="portrait" useFirstPageNumber="1" horizontalDpi="1200" verticalDpi="1200" r:id="rId6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selection activeCell="S13" sqref="S13:T19"/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3">
    <mergeCell ref="H31:I31"/>
    <mergeCell ref="F30:G30"/>
    <mergeCell ref="F31:G31"/>
    <mergeCell ref="H23:I23"/>
    <mergeCell ref="H24:I24"/>
    <mergeCell ref="H25:I25"/>
    <mergeCell ref="H26:I26"/>
    <mergeCell ref="H27:I27"/>
    <mergeCell ref="H28:I28"/>
    <mergeCell ref="H29:I29"/>
    <mergeCell ref="F22:G22"/>
    <mergeCell ref="F23:G23"/>
    <mergeCell ref="F24:G24"/>
    <mergeCell ref="F25:G25"/>
    <mergeCell ref="H30:I30"/>
    <mergeCell ref="F26:G26"/>
    <mergeCell ref="F27:G27"/>
    <mergeCell ref="F28:G28"/>
    <mergeCell ref="F29:G29"/>
    <mergeCell ref="G13:G14"/>
    <mergeCell ref="F4:F5"/>
    <mergeCell ref="E4:E5"/>
    <mergeCell ref="D4:D5"/>
    <mergeCell ref="C4:C5"/>
    <mergeCell ref="C13:C14"/>
    <mergeCell ref="D13:D14"/>
    <mergeCell ref="E13:E14"/>
    <mergeCell ref="F13:F14"/>
    <mergeCell ref="G3:I3"/>
    <mergeCell ref="G4:G5"/>
    <mergeCell ref="I4:I5"/>
    <mergeCell ref="H4:H5"/>
    <mergeCell ref="G12:I12"/>
    <mergeCell ref="S4:S5"/>
    <mergeCell ref="M13:M14"/>
    <mergeCell ref="O13:O14"/>
    <mergeCell ref="Q13:Q14"/>
    <mergeCell ref="S13:S14"/>
    <mergeCell ref="M4:M5"/>
    <mergeCell ref="O4:O5"/>
    <mergeCell ref="H13:H14"/>
    <mergeCell ref="I13:I14"/>
    <mergeCell ref="Q4:Q5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 alignWithMargins="0"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5"/>
  <sheetViews>
    <sheetView showGridLines="0" zoomScale="70" zoomScaleNormal="70" workbookViewId="0">
      <selection activeCell="B1" sqref="B1"/>
    </sheetView>
  </sheetViews>
  <sheetFormatPr defaultRowHeight="15.75" x14ac:dyDescent="0.25"/>
  <cols>
    <col min="1" max="1" width="1.7109375" style="76" customWidth="1"/>
    <col min="2" max="2" width="5.7109375" style="76" customWidth="1"/>
    <col min="3" max="3" width="4" style="76" customWidth="1"/>
    <col min="4" max="4" width="2.140625" style="76" customWidth="1"/>
    <col min="5" max="5" width="8.28515625" style="76" customWidth="1"/>
    <col min="6" max="6" width="0.85546875" style="76" customWidth="1"/>
    <col min="7" max="7" width="5" style="76" customWidth="1"/>
    <col min="8" max="8" width="3.140625" style="76" customWidth="1"/>
    <col min="9" max="9" width="7.7109375" style="76" customWidth="1"/>
    <col min="10" max="10" width="4" style="76" customWidth="1"/>
    <col min="11" max="11" width="4.28515625" style="76" customWidth="1"/>
    <col min="12" max="12" width="5.7109375" style="76" customWidth="1"/>
    <col min="13" max="13" width="4" style="76" customWidth="1"/>
    <col min="14" max="14" width="9.42578125" style="76" customWidth="1"/>
    <col min="15" max="15" width="0.85546875" style="76" customWidth="1"/>
    <col min="16" max="16" width="8.28515625" style="76" customWidth="1"/>
    <col min="17" max="17" width="9.42578125" style="76" customWidth="1"/>
    <col min="18" max="18" width="4" style="76" customWidth="1"/>
    <col min="19" max="19" width="9.140625" style="76"/>
    <col min="20" max="20" width="44.7109375" style="709" hidden="1" customWidth="1"/>
    <col min="21" max="23" width="9.140625" style="76"/>
    <col min="24" max="25" width="5.7109375" style="76" customWidth="1"/>
    <col min="26" max="26" width="12" style="76" bestFit="1" customWidth="1"/>
    <col min="27" max="16384" width="9.140625" style="76"/>
  </cols>
  <sheetData>
    <row r="1" spans="2:27" ht="28.5" customHeight="1" x14ac:dyDescent="0.25">
      <c r="T1" s="710" t="s">
        <v>577</v>
      </c>
      <c r="U1" s="234"/>
      <c r="V1" s="234"/>
      <c r="W1" s="234"/>
      <c r="X1" s="234"/>
      <c r="Y1" s="234"/>
      <c r="Z1" s="234"/>
    </row>
    <row r="2" spans="2:27" ht="18" customHeight="1" x14ac:dyDescent="0.25">
      <c r="B2" s="6" t="s">
        <v>861</v>
      </c>
      <c r="C2" s="6"/>
      <c r="D2" s="6"/>
      <c r="T2" s="671" t="s">
        <v>575</v>
      </c>
      <c r="U2" s="671"/>
      <c r="V2" s="671"/>
      <c r="W2" s="671"/>
      <c r="X2" s="671"/>
      <c r="Y2" s="234"/>
      <c r="Z2" s="234" t="s">
        <v>576</v>
      </c>
    </row>
    <row r="3" spans="2:27" ht="18" customHeight="1" x14ac:dyDescent="0.25">
      <c r="B3" s="112" t="s">
        <v>540</v>
      </c>
      <c r="C3" s="112"/>
      <c r="D3" s="112"/>
      <c r="T3" s="733"/>
      <c r="U3" s="233"/>
      <c r="V3" s="233"/>
      <c r="W3" s="233"/>
      <c r="X3" s="233"/>
      <c r="Y3" s="234"/>
      <c r="Z3" s="234"/>
    </row>
    <row r="4" spans="2:27" ht="15.95" customHeight="1" x14ac:dyDescent="0.25">
      <c r="B4" s="574" t="s">
        <v>538</v>
      </c>
      <c r="C4" s="574"/>
      <c r="D4" s="574"/>
      <c r="E4" s="574"/>
      <c r="F4" s="574"/>
      <c r="G4" s="574"/>
      <c r="H4" s="574"/>
      <c r="I4" s="574"/>
      <c r="J4" s="574"/>
      <c r="L4" s="574" t="s">
        <v>548</v>
      </c>
      <c r="M4" s="574"/>
      <c r="N4" s="617"/>
      <c r="O4" s="617"/>
      <c r="P4" s="617"/>
      <c r="Q4" s="617"/>
      <c r="R4" s="617"/>
      <c r="T4" s="710" t="s">
        <v>551</v>
      </c>
      <c r="U4" s="234"/>
      <c r="V4" s="234"/>
      <c r="W4" s="234"/>
      <c r="X4" s="234"/>
      <c r="Y4" s="234"/>
      <c r="Z4" s="235">
        <v>14000</v>
      </c>
    </row>
    <row r="5" spans="2:27" ht="18" customHeight="1" x14ac:dyDescent="0.25">
      <c r="B5" s="319" t="s">
        <v>1003</v>
      </c>
      <c r="C5" s="133"/>
      <c r="D5" s="133"/>
      <c r="E5" s="120">
        <v>0</v>
      </c>
      <c r="F5" s="206"/>
      <c r="H5" s="122"/>
      <c r="I5" s="132"/>
      <c r="J5" s="484"/>
      <c r="K5" s="132"/>
      <c r="L5" s="319" t="s">
        <v>1003</v>
      </c>
      <c r="M5" s="122"/>
      <c r="N5" s="120">
        <v>0</v>
      </c>
      <c r="O5" s="209"/>
      <c r="P5" s="132"/>
      <c r="Q5" s="122"/>
      <c r="T5" s="708" t="s">
        <v>1070</v>
      </c>
      <c r="U5" s="234"/>
      <c r="V5" s="234"/>
      <c r="W5" s="234"/>
      <c r="X5" s="234"/>
      <c r="Y5" s="234"/>
      <c r="Z5" s="236">
        <v>130000</v>
      </c>
    </row>
    <row r="6" spans="2:27" ht="15.95" customHeight="1" x14ac:dyDescent="0.25">
      <c r="B6" s="426" t="s">
        <v>760</v>
      </c>
      <c r="C6" s="427">
        <v>1</v>
      </c>
      <c r="D6" s="427"/>
      <c r="E6" s="428">
        <f>'2-58'!M5</f>
        <v>16000</v>
      </c>
      <c r="F6" s="429"/>
      <c r="G6" s="644">
        <f>'2-58'!N14</f>
        <v>1200</v>
      </c>
      <c r="H6" s="644"/>
      <c r="I6" s="489" t="s">
        <v>213</v>
      </c>
      <c r="J6" s="122">
        <v>1</v>
      </c>
      <c r="K6" s="132"/>
      <c r="L6" s="431" t="s">
        <v>760</v>
      </c>
      <c r="M6" s="390">
        <v>25</v>
      </c>
      <c r="N6" s="432">
        <f>'2-59'!M10</f>
        <v>600</v>
      </c>
      <c r="O6" s="433"/>
      <c r="P6" s="390">
        <f>'2-59'!N23</f>
        <v>200</v>
      </c>
      <c r="Q6" s="488" t="s">
        <v>760</v>
      </c>
      <c r="R6" s="390">
        <v>30</v>
      </c>
      <c r="T6" s="710" t="s">
        <v>554</v>
      </c>
      <c r="U6" s="234"/>
      <c r="V6" s="234"/>
      <c r="W6" s="234"/>
      <c r="X6" s="234"/>
      <c r="Y6" s="234"/>
      <c r="Z6" s="236">
        <v>114000</v>
      </c>
    </row>
    <row r="7" spans="2:27" ht="15.95" customHeight="1" x14ac:dyDescent="0.25">
      <c r="B7" s="319"/>
      <c r="C7" s="133">
        <v>1</v>
      </c>
      <c r="D7" s="133"/>
      <c r="E7" s="120">
        <f>'2-58'!M9</f>
        <v>25000</v>
      </c>
      <c r="F7" s="210"/>
      <c r="G7" s="644">
        <f>'2-58'!N18</f>
        <v>7000</v>
      </c>
      <c r="H7" s="644"/>
      <c r="I7" s="319"/>
      <c r="J7" s="122">
        <v>1</v>
      </c>
      <c r="K7" s="132"/>
      <c r="L7" s="319" t="s">
        <v>1013</v>
      </c>
      <c r="M7" s="427"/>
      <c r="N7" s="428">
        <f>SUM(N5:N6)-P6</f>
        <v>400</v>
      </c>
      <c r="O7" s="434"/>
      <c r="P7" s="427"/>
      <c r="Q7" s="427"/>
      <c r="R7" s="435"/>
      <c r="T7" s="710" t="s">
        <v>538</v>
      </c>
      <c r="U7" s="234"/>
      <c r="V7" s="234"/>
      <c r="W7" s="234"/>
      <c r="X7" s="234"/>
      <c r="Y7" s="234"/>
      <c r="Z7" s="236">
        <v>6000</v>
      </c>
    </row>
    <row r="8" spans="2:27" ht="15.95" customHeight="1" x14ac:dyDescent="0.25">
      <c r="B8" s="319"/>
      <c r="C8" s="133">
        <v>25</v>
      </c>
      <c r="D8" s="133"/>
      <c r="E8" s="120">
        <f>'2-59'!M9</f>
        <v>400</v>
      </c>
      <c r="F8" s="210"/>
      <c r="G8" s="644">
        <f>'2-58'!N22</f>
        <v>800</v>
      </c>
      <c r="H8" s="644"/>
      <c r="I8" s="319"/>
      <c r="J8" s="122">
        <v>1</v>
      </c>
      <c r="K8" s="132"/>
      <c r="L8" s="428"/>
      <c r="M8" s="428"/>
      <c r="N8" s="428"/>
      <c r="O8" s="428"/>
      <c r="P8" s="428"/>
      <c r="Q8" s="428"/>
      <c r="R8" s="436"/>
      <c r="S8" s="113"/>
      <c r="T8" s="710" t="s">
        <v>83</v>
      </c>
      <c r="U8" s="234"/>
      <c r="V8" s="234"/>
      <c r="W8" s="234"/>
      <c r="X8" s="234"/>
      <c r="Y8" s="234"/>
      <c r="Z8" s="236">
        <v>8000</v>
      </c>
    </row>
    <row r="9" spans="2:27" ht="15.95" customHeight="1" x14ac:dyDescent="0.25">
      <c r="B9" s="319"/>
      <c r="C9" s="133">
        <v>28</v>
      </c>
      <c r="D9" s="133"/>
      <c r="E9" s="120">
        <f>'2-59'!M18</f>
        <v>3800</v>
      </c>
      <c r="F9" s="210"/>
      <c r="G9" s="644">
        <f>'2-58'!N26</f>
        <v>3600</v>
      </c>
      <c r="H9" s="644"/>
      <c r="I9" s="319"/>
      <c r="J9" s="122">
        <v>3</v>
      </c>
      <c r="K9" s="132"/>
      <c r="L9" s="435"/>
      <c r="M9" s="435"/>
      <c r="N9" s="435"/>
      <c r="O9" s="435"/>
      <c r="P9" s="435"/>
      <c r="Q9" s="435"/>
      <c r="R9" s="435"/>
      <c r="S9" s="113"/>
      <c r="Z9" s="236">
        <v>80000</v>
      </c>
    </row>
    <row r="10" spans="2:27" ht="15.95" customHeight="1" x14ac:dyDescent="0.25">
      <c r="B10" s="319"/>
      <c r="C10" s="133">
        <v>30</v>
      </c>
      <c r="D10" s="133"/>
      <c r="E10" s="120">
        <f>'2-59'!M22</f>
        <v>200</v>
      </c>
      <c r="F10" s="210"/>
      <c r="G10" s="644">
        <f>'2-58'!N36</f>
        <v>10000</v>
      </c>
      <c r="H10" s="644"/>
      <c r="I10" s="319"/>
      <c r="J10" s="122">
        <v>8</v>
      </c>
      <c r="K10" s="132"/>
      <c r="L10" s="667" t="s">
        <v>568</v>
      </c>
      <c r="M10" s="667"/>
      <c r="N10" s="668"/>
      <c r="O10" s="668"/>
      <c r="P10" s="668"/>
      <c r="Q10" s="668"/>
      <c r="R10" s="668"/>
      <c r="S10" s="113"/>
      <c r="Z10" s="236">
        <v>96000</v>
      </c>
    </row>
    <row r="11" spans="2:27" ht="15.95" customHeight="1" x14ac:dyDescent="0.25">
      <c r="B11" s="120"/>
      <c r="C11" s="133"/>
      <c r="D11" s="133"/>
      <c r="E11" s="120"/>
      <c r="F11" s="210"/>
      <c r="G11" s="644">
        <f>'2-58'!N40</f>
        <v>4500</v>
      </c>
      <c r="H11" s="644"/>
      <c r="I11" s="319"/>
      <c r="J11" s="122">
        <v>12</v>
      </c>
      <c r="K11" s="132"/>
      <c r="L11" s="319" t="s">
        <v>1003</v>
      </c>
      <c r="M11" s="430"/>
      <c r="N11" s="428">
        <v>0</v>
      </c>
      <c r="O11" s="438"/>
      <c r="P11" s="435"/>
      <c r="Q11" s="435"/>
      <c r="R11" s="435"/>
      <c r="S11" s="113"/>
      <c r="Z11" s="236">
        <v>16000</v>
      </c>
      <c r="AA11" s="113"/>
    </row>
    <row r="12" spans="2:27" ht="15.95" customHeight="1" x14ac:dyDescent="0.25">
      <c r="B12" s="120"/>
      <c r="C12" s="133"/>
      <c r="D12" s="133"/>
      <c r="E12" s="120"/>
      <c r="F12" s="210"/>
      <c r="G12" s="644">
        <f>'2-59'!N6</f>
        <v>1000</v>
      </c>
      <c r="H12" s="644"/>
      <c r="I12" s="319"/>
      <c r="J12" s="122">
        <v>18</v>
      </c>
      <c r="K12" s="132"/>
      <c r="L12" s="431" t="s">
        <v>760</v>
      </c>
      <c r="M12" s="390">
        <v>3</v>
      </c>
      <c r="N12" s="432">
        <f>'2-58'!M29</f>
        <v>2500</v>
      </c>
      <c r="O12" s="433"/>
      <c r="P12" s="432"/>
      <c r="Q12" s="432"/>
      <c r="R12" s="439"/>
      <c r="S12" s="113"/>
      <c r="Z12" s="236"/>
      <c r="AA12" s="113"/>
    </row>
    <row r="13" spans="2:27" ht="15.95" customHeight="1" x14ac:dyDescent="0.25">
      <c r="B13" s="120"/>
      <c r="C13" s="133"/>
      <c r="D13" s="133"/>
      <c r="E13" s="120"/>
      <c r="F13" s="210"/>
      <c r="G13" s="644">
        <f>'2-59'!N15</f>
        <v>800</v>
      </c>
      <c r="H13" s="644"/>
      <c r="I13" s="319"/>
      <c r="J13" s="122">
        <v>25</v>
      </c>
      <c r="K13" s="132"/>
      <c r="L13" s="319" t="s">
        <v>1013</v>
      </c>
      <c r="M13" s="428"/>
      <c r="N13" s="428">
        <f>SUM(N11:N12)-SUM(P12:P13)</f>
        <v>2500</v>
      </c>
      <c r="O13" s="434"/>
      <c r="P13" s="427"/>
      <c r="Q13" s="427"/>
      <c r="R13" s="435"/>
      <c r="S13" s="113"/>
      <c r="T13" s="710"/>
      <c r="V13" s="234"/>
      <c r="W13" s="234"/>
      <c r="X13" s="234"/>
      <c r="Y13" s="234"/>
      <c r="Z13" s="236"/>
      <c r="AA13" s="113"/>
    </row>
    <row r="14" spans="2:27" ht="15.95" customHeight="1" x14ac:dyDescent="0.25">
      <c r="B14" s="205"/>
      <c r="C14" s="320"/>
      <c r="D14" s="320"/>
      <c r="E14" s="205"/>
      <c r="F14" s="211"/>
      <c r="G14" s="643">
        <f>'2-59'!N27</f>
        <v>2400</v>
      </c>
      <c r="H14" s="643"/>
      <c r="I14" s="321"/>
      <c r="J14" s="320">
        <v>30</v>
      </c>
      <c r="K14" s="132"/>
      <c r="L14" s="435"/>
      <c r="M14" s="435"/>
      <c r="N14" s="435"/>
      <c r="O14" s="435"/>
      <c r="P14" s="435"/>
      <c r="Q14" s="435"/>
      <c r="R14" s="435"/>
      <c r="S14" s="113"/>
      <c r="T14" s="710" t="s">
        <v>677</v>
      </c>
      <c r="V14" s="234"/>
      <c r="W14" s="234"/>
      <c r="X14" s="234"/>
      <c r="Y14" s="234"/>
      <c r="Z14" s="234">
        <v>690000</v>
      </c>
      <c r="AA14" s="113"/>
    </row>
    <row r="15" spans="2:27" ht="18" customHeight="1" x14ac:dyDescent="0.25">
      <c r="B15" s="319" t="s">
        <v>1013</v>
      </c>
      <c r="C15" s="120"/>
      <c r="D15" s="120"/>
      <c r="E15" s="120">
        <f>SUM(E5:E11)-SUM(G5:G14)</f>
        <v>14100</v>
      </c>
      <c r="F15" s="210"/>
      <c r="G15" s="133"/>
      <c r="H15" s="133"/>
      <c r="I15" s="132"/>
      <c r="J15" s="132"/>
      <c r="K15" s="132"/>
      <c r="L15" s="435"/>
      <c r="M15" s="435"/>
      <c r="N15" s="435"/>
      <c r="O15" s="435"/>
      <c r="P15" s="435"/>
      <c r="Q15" s="435"/>
      <c r="R15" s="435"/>
      <c r="T15" s="710" t="s">
        <v>317</v>
      </c>
      <c r="V15" s="234"/>
      <c r="W15" s="234"/>
      <c r="X15" s="234"/>
      <c r="Y15" s="234"/>
      <c r="Z15" s="234">
        <v>570000</v>
      </c>
      <c r="AA15" s="113"/>
    </row>
    <row r="16" spans="2:27" ht="9.9499999999999993" customHeight="1" x14ac:dyDescent="0.25">
      <c r="B16" s="120"/>
      <c r="C16" s="120"/>
      <c r="D16" s="120"/>
      <c r="G16" s="132"/>
      <c r="H16" s="132"/>
      <c r="I16" s="132"/>
      <c r="J16" s="132"/>
      <c r="K16" s="132"/>
      <c r="L16" s="430"/>
      <c r="M16" s="430"/>
      <c r="N16" s="435"/>
      <c r="O16" s="435"/>
      <c r="P16" s="430"/>
      <c r="Q16" s="430"/>
      <c r="R16" s="435"/>
      <c r="T16" s="710" t="s">
        <v>318</v>
      </c>
      <c r="V16" s="234"/>
      <c r="W16" s="234"/>
      <c r="X16" s="234"/>
      <c r="Y16" s="234"/>
      <c r="Z16" s="234">
        <v>129000</v>
      </c>
      <c r="AA16" s="113"/>
    </row>
    <row r="17" spans="2:27" ht="18" customHeight="1" x14ac:dyDescent="0.25">
      <c r="B17" s="618" t="s">
        <v>173</v>
      </c>
      <c r="C17" s="618"/>
      <c r="D17" s="618"/>
      <c r="E17" s="618"/>
      <c r="F17" s="618"/>
      <c r="G17" s="618"/>
      <c r="H17" s="618"/>
      <c r="I17" s="618"/>
      <c r="J17" s="618"/>
      <c r="K17" s="132"/>
      <c r="L17" s="669" t="s">
        <v>82</v>
      </c>
      <c r="M17" s="669"/>
      <c r="N17" s="670"/>
      <c r="O17" s="670"/>
      <c r="P17" s="670"/>
      <c r="Q17" s="670"/>
      <c r="R17" s="670"/>
      <c r="T17" s="710" t="s">
        <v>82</v>
      </c>
      <c r="V17" s="234"/>
      <c r="W17" s="234"/>
      <c r="X17" s="234"/>
      <c r="Y17" s="234"/>
      <c r="Z17" s="234">
        <v>28000</v>
      </c>
      <c r="AA17" s="113"/>
    </row>
    <row r="18" spans="2:27" ht="18" customHeight="1" x14ac:dyDescent="0.25">
      <c r="B18" s="319" t="s">
        <v>1003</v>
      </c>
      <c r="C18" s="122"/>
      <c r="D18" s="122"/>
      <c r="E18" s="120">
        <v>0</v>
      </c>
      <c r="F18" s="209"/>
      <c r="G18" s="132"/>
      <c r="H18" s="132"/>
      <c r="I18" s="132"/>
      <c r="J18" s="484"/>
      <c r="K18" s="132"/>
      <c r="L18" s="319" t="s">
        <v>1003</v>
      </c>
      <c r="M18" s="428"/>
      <c r="N18" s="428">
        <v>0</v>
      </c>
      <c r="O18" s="438"/>
      <c r="P18" s="430"/>
      <c r="Q18" s="430"/>
      <c r="R18" s="430"/>
      <c r="T18" s="710" t="s">
        <v>315</v>
      </c>
      <c r="U18" s="234"/>
      <c r="V18" s="234"/>
      <c r="W18" s="234"/>
      <c r="X18" s="234"/>
      <c r="Y18" s="234"/>
      <c r="Z18" s="234">
        <v>13000</v>
      </c>
      <c r="AA18" s="113"/>
    </row>
    <row r="19" spans="2:27" ht="15.95" customHeight="1" x14ac:dyDescent="0.25">
      <c r="B19" s="431" t="s">
        <v>760</v>
      </c>
      <c r="C19" s="390">
        <v>3</v>
      </c>
      <c r="D19" s="390"/>
      <c r="E19" s="432">
        <f>'2-58'!M25</f>
        <v>3600</v>
      </c>
      <c r="F19" s="433"/>
      <c r="G19" s="432"/>
      <c r="H19" s="432"/>
      <c r="I19" s="432"/>
      <c r="J19" s="428"/>
      <c r="K19" s="132"/>
      <c r="L19" s="431" t="s">
        <v>760</v>
      </c>
      <c r="M19" s="390">
        <v>8</v>
      </c>
      <c r="N19" s="432">
        <f>'2-58'!M35</f>
        <v>10000</v>
      </c>
      <c r="O19" s="433"/>
      <c r="P19" s="432"/>
      <c r="Q19" s="432"/>
      <c r="R19" s="432"/>
      <c r="T19" s="710" t="s">
        <v>666</v>
      </c>
      <c r="U19" s="234"/>
      <c r="V19" s="234"/>
      <c r="W19" s="234"/>
      <c r="X19" s="234"/>
      <c r="Y19" s="234"/>
      <c r="Z19" s="234">
        <v>9000</v>
      </c>
      <c r="AA19" s="113"/>
    </row>
    <row r="20" spans="2:27" ht="18" customHeight="1" x14ac:dyDescent="0.25">
      <c r="B20" s="319" t="s">
        <v>1013</v>
      </c>
      <c r="C20" s="430"/>
      <c r="D20" s="430"/>
      <c r="E20" s="428">
        <f>SUM(E18:E19)-SUM(G18:G19)</f>
        <v>3600</v>
      </c>
      <c r="F20" s="434"/>
      <c r="G20" s="428"/>
      <c r="H20" s="428"/>
      <c r="I20" s="430"/>
      <c r="J20" s="485"/>
      <c r="K20" s="132"/>
      <c r="L20" s="319" t="s">
        <v>1013</v>
      </c>
      <c r="M20" s="430"/>
      <c r="N20" s="428">
        <f>SUM(N18:N19)-SUM(P18:P19)</f>
        <v>10000</v>
      </c>
      <c r="O20" s="434"/>
      <c r="P20" s="428"/>
      <c r="Q20" s="428"/>
      <c r="R20" s="430"/>
      <c r="T20" s="710" t="s">
        <v>80</v>
      </c>
      <c r="U20" s="234"/>
      <c r="V20" s="234"/>
      <c r="W20" s="234"/>
      <c r="X20" s="234"/>
      <c r="Y20" s="234"/>
      <c r="Z20" s="234">
        <v>379000</v>
      </c>
      <c r="AA20" s="113"/>
    </row>
    <row r="21" spans="2:27" ht="9.9499999999999993" customHeight="1" x14ac:dyDescent="0.25">
      <c r="B21" s="430"/>
      <c r="C21" s="430"/>
      <c r="D21" s="430"/>
      <c r="E21" s="430"/>
      <c r="F21" s="430"/>
      <c r="G21" s="428"/>
      <c r="H21" s="428"/>
      <c r="I21" s="430"/>
      <c r="J21" s="430"/>
      <c r="K21" s="132"/>
      <c r="L21" s="436"/>
      <c r="M21" s="436"/>
      <c r="N21" s="428"/>
      <c r="O21" s="428"/>
      <c r="P21" s="436"/>
      <c r="Q21" s="436"/>
      <c r="R21" s="435"/>
      <c r="T21" s="710" t="s">
        <v>285</v>
      </c>
      <c r="U21" s="234"/>
      <c r="V21" s="234"/>
      <c r="W21" s="234"/>
      <c r="X21" s="234"/>
      <c r="Y21" s="234"/>
      <c r="Z21" s="234">
        <v>8000</v>
      </c>
      <c r="AA21" s="113"/>
    </row>
    <row r="22" spans="2:27" ht="18" customHeight="1" x14ac:dyDescent="0.25">
      <c r="B22" s="669" t="s">
        <v>553</v>
      </c>
      <c r="C22" s="669"/>
      <c r="D22" s="669"/>
      <c r="E22" s="669"/>
      <c r="F22" s="669"/>
      <c r="G22" s="669"/>
      <c r="H22" s="669"/>
      <c r="I22" s="669"/>
      <c r="J22" s="669"/>
      <c r="K22" s="132"/>
      <c r="L22" s="669" t="s">
        <v>551</v>
      </c>
      <c r="M22" s="669"/>
      <c r="N22" s="670"/>
      <c r="O22" s="670"/>
      <c r="P22" s="670"/>
      <c r="Q22" s="670"/>
      <c r="R22" s="670"/>
      <c r="T22" s="710" t="s">
        <v>284</v>
      </c>
      <c r="U22" s="234"/>
      <c r="V22" s="234"/>
      <c r="W22" s="234"/>
      <c r="X22" s="234"/>
      <c r="Y22" s="234"/>
      <c r="Z22" s="234">
        <v>10300</v>
      </c>
      <c r="AA22" s="113"/>
    </row>
    <row r="23" spans="2:27" ht="18" customHeight="1" x14ac:dyDescent="0.25">
      <c r="B23" s="319" t="s">
        <v>1003</v>
      </c>
      <c r="C23" s="440"/>
      <c r="D23" s="440"/>
      <c r="E23" s="428">
        <v>0</v>
      </c>
      <c r="F23" s="438"/>
      <c r="G23" s="430"/>
      <c r="H23" s="430"/>
      <c r="I23" s="430"/>
      <c r="J23" s="485"/>
      <c r="K23" s="132"/>
      <c r="L23" s="437"/>
      <c r="M23" s="440"/>
      <c r="N23" s="428"/>
      <c r="O23" s="438"/>
      <c r="P23" s="440">
        <v>0</v>
      </c>
      <c r="Q23" s="440"/>
      <c r="R23" s="133" t="s">
        <v>1003</v>
      </c>
      <c r="U23" s="234"/>
      <c r="V23" s="234"/>
      <c r="W23" s="234"/>
      <c r="X23" s="234"/>
      <c r="Y23" s="234"/>
      <c r="Z23" s="234">
        <v>26000</v>
      </c>
      <c r="AA23" s="113"/>
    </row>
    <row r="24" spans="2:27" ht="15.95" customHeight="1" x14ac:dyDescent="0.25">
      <c r="B24" s="431" t="s">
        <v>760</v>
      </c>
      <c r="C24" s="390">
        <v>1</v>
      </c>
      <c r="D24" s="390"/>
      <c r="E24" s="432">
        <f>'2-58'!M17</f>
        <v>7000</v>
      </c>
      <c r="F24" s="433"/>
      <c r="G24" s="432"/>
      <c r="H24" s="432"/>
      <c r="I24" s="432"/>
      <c r="J24" s="428"/>
      <c r="K24" s="132"/>
      <c r="L24" s="441" t="s">
        <v>760</v>
      </c>
      <c r="M24" s="390">
        <v>18</v>
      </c>
      <c r="N24" s="432">
        <f>'2-59'!M5</f>
        <v>1000</v>
      </c>
      <c r="O24" s="433"/>
      <c r="P24" s="390">
        <f>'2-58'!N30</f>
        <v>2500</v>
      </c>
      <c r="Q24" s="488" t="s">
        <v>760</v>
      </c>
      <c r="R24" s="390">
        <v>3</v>
      </c>
      <c r="U24" s="234"/>
      <c r="V24" s="234"/>
      <c r="W24" s="234"/>
      <c r="X24" s="234"/>
      <c r="Y24" s="234"/>
      <c r="Z24" s="234">
        <v>5000</v>
      </c>
    </row>
    <row r="25" spans="2:27" ht="18" customHeight="1" x14ac:dyDescent="0.25">
      <c r="B25" s="319" t="s">
        <v>1013</v>
      </c>
      <c r="C25" s="435"/>
      <c r="D25" s="435"/>
      <c r="E25" s="428">
        <f>SUM(E23:E24)-SUM(G23:G24)</f>
        <v>7000</v>
      </c>
      <c r="F25" s="434"/>
      <c r="G25" s="428"/>
      <c r="H25" s="428"/>
      <c r="I25" s="435"/>
      <c r="J25" s="486"/>
      <c r="N25" s="113"/>
      <c r="O25" s="207"/>
      <c r="P25" s="133">
        <f>SUM(P23+P24)-N24</f>
        <v>1500</v>
      </c>
      <c r="Q25" s="120"/>
      <c r="R25" s="133" t="s">
        <v>1013</v>
      </c>
    </row>
    <row r="26" spans="2:27" ht="9.9499999999999993" customHeight="1" x14ac:dyDescent="0.25">
      <c r="B26" s="435"/>
      <c r="C26" s="435"/>
      <c r="D26" s="435"/>
      <c r="E26" s="435"/>
      <c r="F26" s="428"/>
      <c r="G26" s="428"/>
      <c r="H26" s="428"/>
      <c r="I26" s="435"/>
      <c r="J26" s="435"/>
      <c r="N26" s="113"/>
      <c r="O26" s="113"/>
      <c r="P26" s="120"/>
      <c r="Q26" s="120"/>
    </row>
    <row r="27" spans="2:27" ht="18" customHeight="1" x14ac:dyDescent="0.25">
      <c r="B27" s="669" t="s">
        <v>182</v>
      </c>
      <c r="C27" s="669"/>
      <c r="D27" s="669"/>
      <c r="E27" s="669"/>
      <c r="F27" s="669"/>
      <c r="G27" s="669"/>
      <c r="H27" s="669"/>
      <c r="I27" s="669"/>
      <c r="J27" s="669"/>
      <c r="K27" s="132"/>
      <c r="L27" s="618" t="s">
        <v>567</v>
      </c>
      <c r="M27" s="618"/>
      <c r="N27" s="619"/>
      <c r="O27" s="619"/>
      <c r="P27" s="619"/>
      <c r="Q27" s="619"/>
      <c r="R27" s="619"/>
    </row>
    <row r="28" spans="2:27" ht="18" customHeight="1" x14ac:dyDescent="0.25">
      <c r="B28" s="428"/>
      <c r="C28" s="428"/>
      <c r="D28" s="428"/>
      <c r="E28" s="428"/>
      <c r="F28" s="442"/>
      <c r="G28" s="666">
        <v>0</v>
      </c>
      <c r="H28" s="666"/>
      <c r="J28" s="487" t="s">
        <v>1003</v>
      </c>
      <c r="K28" s="132"/>
      <c r="L28" s="428"/>
      <c r="M28" s="428"/>
      <c r="N28" s="428"/>
      <c r="O28" s="438"/>
      <c r="P28" s="440">
        <v>0</v>
      </c>
      <c r="Q28" s="440"/>
      <c r="R28" s="133" t="s">
        <v>1003</v>
      </c>
    </row>
    <row r="29" spans="2:27" ht="15.95" customHeight="1" x14ac:dyDescent="0.25">
      <c r="B29" s="432"/>
      <c r="C29" s="432"/>
      <c r="D29" s="432"/>
      <c r="E29" s="432"/>
      <c r="F29" s="433"/>
      <c r="G29" s="664">
        <f>'2-59'!N19</f>
        <v>3800</v>
      </c>
      <c r="H29" s="664"/>
      <c r="I29" s="488" t="s">
        <v>213</v>
      </c>
      <c r="J29" s="390">
        <v>28</v>
      </c>
      <c r="K29" s="132"/>
      <c r="L29" s="432"/>
      <c r="M29" s="432"/>
      <c r="N29" s="432"/>
      <c r="O29" s="433"/>
      <c r="P29" s="390">
        <f>'2-58'!N10</f>
        <v>25000</v>
      </c>
      <c r="Q29" s="488" t="s">
        <v>760</v>
      </c>
      <c r="R29" s="390">
        <v>1</v>
      </c>
    </row>
    <row r="30" spans="2:27" ht="18" customHeight="1" x14ac:dyDescent="0.25">
      <c r="B30" s="435"/>
      <c r="C30" s="435"/>
      <c r="D30" s="435"/>
      <c r="E30" s="435"/>
      <c r="F30" s="429"/>
      <c r="G30" s="666">
        <f>G29</f>
        <v>3800</v>
      </c>
      <c r="H30" s="666"/>
      <c r="J30" s="133" t="s">
        <v>1013</v>
      </c>
      <c r="L30" s="435"/>
      <c r="M30" s="435"/>
      <c r="N30" s="435"/>
      <c r="O30" s="429"/>
      <c r="P30" s="427">
        <f>P29</f>
        <v>25000</v>
      </c>
      <c r="Q30" s="428"/>
      <c r="R30" s="133" t="s">
        <v>1013</v>
      </c>
    </row>
    <row r="31" spans="2:27" ht="9.9499999999999993" customHeight="1" x14ac:dyDescent="0.25">
      <c r="B31" s="435"/>
      <c r="C31" s="435"/>
      <c r="D31" s="435"/>
      <c r="E31" s="435"/>
      <c r="F31" s="435"/>
      <c r="G31" s="435"/>
      <c r="H31" s="435"/>
      <c r="I31" s="435"/>
      <c r="J31" s="435"/>
      <c r="L31" s="435"/>
      <c r="M31" s="435"/>
      <c r="N31" s="435"/>
      <c r="O31" s="435"/>
      <c r="P31" s="435"/>
      <c r="Q31" s="435"/>
      <c r="R31" s="435"/>
    </row>
    <row r="32" spans="2:27" ht="16.5" x14ac:dyDescent="0.25">
      <c r="B32" s="669" t="s">
        <v>554</v>
      </c>
      <c r="C32" s="669"/>
      <c r="D32" s="669"/>
      <c r="E32" s="669"/>
      <c r="F32" s="669"/>
      <c r="G32" s="669"/>
      <c r="H32" s="669"/>
      <c r="I32" s="669"/>
      <c r="J32" s="669"/>
      <c r="L32" s="669" t="s">
        <v>565</v>
      </c>
      <c r="M32" s="669"/>
      <c r="N32" s="670"/>
      <c r="O32" s="670"/>
      <c r="P32" s="670"/>
      <c r="Q32" s="670"/>
      <c r="R32" s="670"/>
    </row>
    <row r="33" spans="2:18" ht="18" customHeight="1" x14ac:dyDescent="0.25">
      <c r="B33" s="428"/>
      <c r="C33" s="428"/>
      <c r="D33" s="428"/>
      <c r="E33" s="428"/>
      <c r="F33" s="438"/>
      <c r="G33" s="666">
        <v>0</v>
      </c>
      <c r="H33" s="666"/>
      <c r="J33" s="133" t="s">
        <v>1003</v>
      </c>
      <c r="L33" s="428"/>
      <c r="M33" s="428"/>
      <c r="N33" s="428"/>
      <c r="O33" s="442"/>
      <c r="P33" s="440">
        <v>0</v>
      </c>
      <c r="Q33" s="440"/>
      <c r="R33" s="133" t="s">
        <v>1003</v>
      </c>
    </row>
    <row r="34" spans="2:18" x14ac:dyDescent="0.25">
      <c r="B34" s="432"/>
      <c r="C34" s="432"/>
      <c r="D34" s="432"/>
      <c r="E34" s="432"/>
      <c r="F34" s="433"/>
      <c r="G34" s="664">
        <f>'2-58'!N6</f>
        <v>16000</v>
      </c>
      <c r="H34" s="664"/>
      <c r="I34" s="488" t="s">
        <v>213</v>
      </c>
      <c r="J34" s="390">
        <v>1</v>
      </c>
      <c r="L34" s="432"/>
      <c r="M34" s="432"/>
      <c r="N34" s="432"/>
      <c r="O34" s="433"/>
      <c r="P34" s="390">
        <f>'2-59'!N11</f>
        <v>1000</v>
      </c>
      <c r="Q34" s="488" t="s">
        <v>760</v>
      </c>
      <c r="R34" s="390">
        <v>25</v>
      </c>
    </row>
    <row r="35" spans="2:18" ht="18" customHeight="1" x14ac:dyDescent="0.25">
      <c r="F35" s="207"/>
      <c r="G35" s="665">
        <f>G34</f>
        <v>16000</v>
      </c>
      <c r="H35" s="665"/>
      <c r="J35" s="133" t="s">
        <v>1013</v>
      </c>
      <c r="L35" s="435"/>
      <c r="M35" s="435"/>
      <c r="N35" s="435"/>
      <c r="O35" s="429"/>
      <c r="P35" s="427">
        <f>P34</f>
        <v>1000</v>
      </c>
      <c r="Q35" s="428"/>
      <c r="R35" s="133" t="s">
        <v>1013</v>
      </c>
    </row>
  </sheetData>
  <customSheetViews>
    <customSheetView guid="{9794FA93-0DA1-4207-8A93-BAB6A553B531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3" sqref="B3"/>
      <pageMargins left="1" right="0.7" top="0.85" bottom="0.8" header="0.5" footer="0.35"/>
      <printOptions horizontalCentered="1"/>
      <pageSetup orientation="portrait" useFirstPageNumber="1" horizontalDpi="1200" verticalDpi="1200" r:id="rId2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orientation="portrait" useFirstPageNumber="1" horizontalDpi="1200" verticalDpi="1200" r:id="rId3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1" right="0.7" top="0.85" bottom="0.8" header="0.5" footer="0.35"/>
      <printOptions horizontalCentered="1"/>
      <pageSetup orientation="portrait" useFirstPageNumber="1" horizontalDpi="1200" verticalDpi="1200" r:id="rId4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1" right="0.7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27">
    <mergeCell ref="L32:R32"/>
    <mergeCell ref="T2:X2"/>
    <mergeCell ref="L17:R17"/>
    <mergeCell ref="L22:R22"/>
    <mergeCell ref="L27:R27"/>
    <mergeCell ref="L4:R4"/>
    <mergeCell ref="L10:R10"/>
    <mergeCell ref="G6:H6"/>
    <mergeCell ref="G7:H7"/>
    <mergeCell ref="G8:H8"/>
    <mergeCell ref="G9:H9"/>
    <mergeCell ref="G10:H10"/>
    <mergeCell ref="B4:J4"/>
    <mergeCell ref="G35:H35"/>
    <mergeCell ref="G28:H28"/>
    <mergeCell ref="G29:H29"/>
    <mergeCell ref="G30:H30"/>
    <mergeCell ref="G33:H33"/>
    <mergeCell ref="B32:J32"/>
    <mergeCell ref="G11:H11"/>
    <mergeCell ref="G12:H12"/>
    <mergeCell ref="G13:H13"/>
    <mergeCell ref="G14:H14"/>
    <mergeCell ref="G34:H34"/>
    <mergeCell ref="B17:J17"/>
    <mergeCell ref="B22:J22"/>
    <mergeCell ref="B27:J27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6"/>
  <headerFooter alignWithMargins="0"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2"/>
  <sheetViews>
    <sheetView zoomScale="70" zoomScaleNormal="70" workbookViewId="0">
      <selection activeCell="C1" sqref="C1"/>
    </sheetView>
  </sheetViews>
  <sheetFormatPr defaultRowHeight="15.75" x14ac:dyDescent="0.25"/>
  <cols>
    <col min="1" max="1" width="1.7109375" style="76" customWidth="1"/>
    <col min="2" max="2" width="5.140625" style="76" customWidth="1"/>
    <col min="3" max="3" width="5.7109375" style="76" customWidth="1"/>
    <col min="4" max="4" width="8.5703125" style="76" customWidth="1"/>
    <col min="5" max="6" width="0.85546875" style="76" customWidth="1"/>
    <col min="7" max="7" width="4.7109375" style="76" customWidth="1"/>
    <col min="8" max="8" width="4" style="76" customWidth="1"/>
    <col min="9" max="9" width="8.5703125" style="76" customWidth="1"/>
    <col min="10" max="10" width="10" style="76" customWidth="1"/>
    <col min="11" max="12" width="5.85546875" style="76" customWidth="1"/>
    <col min="13" max="13" width="1.140625" style="76" customWidth="1"/>
    <col min="14" max="14" width="11" style="76" customWidth="1"/>
    <col min="15" max="15" width="0.85546875" style="76" customWidth="1"/>
    <col min="16" max="16" width="1" style="76" customWidth="1"/>
    <col min="17" max="17" width="4.85546875" style="76" customWidth="1"/>
    <col min="18" max="18" width="6.140625" style="76" customWidth="1"/>
    <col min="19" max="19" width="5.140625" style="76" customWidth="1"/>
    <col min="20" max="20" width="9.140625" style="76"/>
    <col min="21" max="24" width="0" style="702" hidden="1" customWidth="1"/>
    <col min="25" max="26" width="5.7109375" style="702" hidden="1" customWidth="1"/>
    <col min="27" max="27" width="12" style="702" hidden="1" customWidth="1"/>
    <col min="28" max="16384" width="9.140625" style="76"/>
  </cols>
  <sheetData>
    <row r="1" spans="2:28" ht="28.5" customHeight="1" x14ac:dyDescent="0.25">
      <c r="U1" s="702" t="s">
        <v>577</v>
      </c>
    </row>
    <row r="2" spans="2:28" ht="18" customHeight="1" x14ac:dyDescent="0.25">
      <c r="B2" s="6" t="s">
        <v>861</v>
      </c>
      <c r="C2" s="6"/>
      <c r="U2" s="734" t="s">
        <v>575</v>
      </c>
      <c r="V2" s="734"/>
      <c r="W2" s="734"/>
      <c r="X2" s="734"/>
      <c r="Y2" s="734"/>
      <c r="AA2" s="702" t="s">
        <v>576</v>
      </c>
    </row>
    <row r="3" spans="2:28" ht="5.0999999999999996" customHeight="1" x14ac:dyDescent="0.25">
      <c r="B3" s="6"/>
      <c r="C3" s="6"/>
      <c r="U3" s="703"/>
      <c r="V3" s="703"/>
      <c r="W3" s="703"/>
      <c r="X3" s="703"/>
      <c r="Y3" s="703"/>
    </row>
    <row r="4" spans="2:28" ht="18" customHeight="1" x14ac:dyDescent="0.25">
      <c r="B4" s="618" t="s">
        <v>180</v>
      </c>
      <c r="C4" s="618"/>
      <c r="D4" s="619"/>
      <c r="E4" s="619"/>
      <c r="F4" s="619"/>
      <c r="G4" s="619"/>
      <c r="H4" s="619"/>
      <c r="I4" s="619"/>
      <c r="J4" s="132"/>
      <c r="K4" s="618" t="s">
        <v>574</v>
      </c>
      <c r="L4" s="618"/>
      <c r="M4" s="618"/>
      <c r="N4" s="619"/>
      <c r="O4" s="619"/>
      <c r="P4" s="619"/>
      <c r="Q4" s="619"/>
      <c r="R4" s="619"/>
      <c r="S4" s="619"/>
      <c r="U4" s="702" t="s">
        <v>82</v>
      </c>
      <c r="AA4" s="702">
        <v>28000</v>
      </c>
      <c r="AB4" s="113"/>
    </row>
    <row r="5" spans="2:28" ht="18" customHeight="1" x14ac:dyDescent="0.25">
      <c r="B5" s="319" t="s">
        <v>1003</v>
      </c>
      <c r="C5" s="120"/>
      <c r="D5" s="120">
        <v>0</v>
      </c>
      <c r="E5" s="209"/>
      <c r="F5" s="132"/>
      <c r="G5" s="132"/>
      <c r="H5" s="132"/>
      <c r="I5" s="132"/>
      <c r="J5" s="132"/>
      <c r="K5" s="319" t="s">
        <v>1003</v>
      </c>
      <c r="L5" s="120"/>
      <c r="M5" s="120"/>
      <c r="N5" s="120">
        <v>0</v>
      </c>
      <c r="O5" s="209"/>
      <c r="P5" s="132"/>
      <c r="Q5" s="132"/>
      <c r="R5" s="132"/>
      <c r="S5" s="132"/>
      <c r="U5" s="717" t="s">
        <v>1071</v>
      </c>
      <c r="AA5" s="702">
        <v>13000</v>
      </c>
      <c r="AB5" s="113"/>
    </row>
    <row r="6" spans="2:28" ht="15.95" customHeight="1" x14ac:dyDescent="0.25">
      <c r="B6" s="431" t="s">
        <v>760</v>
      </c>
      <c r="C6" s="320">
        <v>25</v>
      </c>
      <c r="D6" s="205">
        <f>'2-59'!M14</f>
        <v>800</v>
      </c>
      <c r="E6" s="211"/>
      <c r="F6" s="205"/>
      <c r="G6" s="205"/>
      <c r="H6" s="205"/>
      <c r="I6" s="205"/>
      <c r="J6" s="132"/>
      <c r="K6" s="431" t="s">
        <v>760</v>
      </c>
      <c r="L6" s="205">
        <v>12</v>
      </c>
      <c r="M6" s="205"/>
      <c r="N6" s="205">
        <f>'2-58'!M39</f>
        <v>4500</v>
      </c>
      <c r="O6" s="211"/>
      <c r="P6" s="205"/>
      <c r="Q6" s="205"/>
      <c r="R6" s="205"/>
      <c r="S6" s="205"/>
      <c r="U6" s="702" t="s">
        <v>666</v>
      </c>
      <c r="AA6" s="702">
        <v>9000</v>
      </c>
      <c r="AB6" s="113"/>
    </row>
    <row r="7" spans="2:28" ht="18" customHeight="1" x14ac:dyDescent="0.25">
      <c r="B7" s="319" t="s">
        <v>1013</v>
      </c>
      <c r="C7" s="132"/>
      <c r="D7" s="120">
        <f>SUM(D5:D6)-SUM(G5:G6)</f>
        <v>800</v>
      </c>
      <c r="E7" s="210"/>
      <c r="F7" s="120"/>
      <c r="G7" s="120"/>
      <c r="H7" s="120"/>
      <c r="I7" s="132"/>
      <c r="J7" s="132"/>
      <c r="K7" s="319" t="s">
        <v>1013</v>
      </c>
      <c r="L7" s="132"/>
      <c r="M7" s="132"/>
      <c r="N7" s="120">
        <f>SUM(N5:N6)-SUM(Q5:Q6)</f>
        <v>4500</v>
      </c>
      <c r="O7" s="210"/>
      <c r="P7" s="120"/>
      <c r="Q7" s="120"/>
      <c r="R7" s="120"/>
      <c r="S7" s="132"/>
      <c r="U7" s="702" t="s">
        <v>80</v>
      </c>
      <c r="AA7" s="702">
        <v>379000</v>
      </c>
      <c r="AB7" s="113"/>
    </row>
    <row r="8" spans="2:28" ht="9.9499999999999993" customHeight="1" x14ac:dyDescent="0.25">
      <c r="B8" s="132"/>
      <c r="C8" s="132"/>
      <c r="D8" s="132"/>
      <c r="E8" s="132"/>
      <c r="F8" s="132"/>
      <c r="G8" s="120"/>
      <c r="H8" s="120"/>
      <c r="I8" s="132"/>
      <c r="J8" s="132"/>
      <c r="K8" s="113"/>
      <c r="L8" s="113"/>
      <c r="M8" s="113"/>
      <c r="N8" s="120"/>
      <c r="O8" s="120"/>
      <c r="P8" s="113"/>
      <c r="Q8" s="113"/>
      <c r="R8" s="113"/>
      <c r="U8" s="702" t="s">
        <v>285</v>
      </c>
      <c r="AA8" s="702">
        <v>8000</v>
      </c>
      <c r="AB8" s="113"/>
    </row>
    <row r="9" spans="2:28" ht="18" customHeight="1" x14ac:dyDescent="0.25">
      <c r="B9" s="618" t="s">
        <v>332</v>
      </c>
      <c r="C9" s="618"/>
      <c r="D9" s="619"/>
      <c r="E9" s="619"/>
      <c r="F9" s="619"/>
      <c r="G9" s="619"/>
      <c r="H9" s="619"/>
      <c r="I9" s="619"/>
      <c r="J9" s="132"/>
      <c r="K9" s="618" t="s">
        <v>573</v>
      </c>
      <c r="L9" s="618"/>
      <c r="M9" s="618"/>
      <c r="N9" s="619"/>
      <c r="O9" s="619"/>
      <c r="P9" s="619"/>
      <c r="Q9" s="619"/>
      <c r="R9" s="619"/>
      <c r="S9" s="619"/>
      <c r="U9" s="702" t="s">
        <v>284</v>
      </c>
      <c r="AA9" s="702">
        <v>10300</v>
      </c>
      <c r="AB9" s="113"/>
    </row>
    <row r="10" spans="2:28" ht="18" customHeight="1" x14ac:dyDescent="0.25">
      <c r="B10" s="319" t="s">
        <v>1003</v>
      </c>
      <c r="C10" s="120"/>
      <c r="D10" s="120">
        <v>0</v>
      </c>
      <c r="E10" s="209"/>
      <c r="F10" s="132"/>
      <c r="G10" s="132"/>
      <c r="H10" s="132"/>
      <c r="I10" s="132"/>
      <c r="J10" s="132"/>
      <c r="K10" s="319" t="s">
        <v>1003</v>
      </c>
      <c r="L10" s="120"/>
      <c r="M10" s="120"/>
      <c r="N10" s="120">
        <v>0</v>
      </c>
      <c r="O10" s="209"/>
      <c r="P10" s="132"/>
      <c r="Q10" s="132"/>
      <c r="R10" s="132"/>
      <c r="U10" s="702" t="s">
        <v>678</v>
      </c>
      <c r="AA10" s="702">
        <v>26000</v>
      </c>
      <c r="AB10" s="113"/>
    </row>
    <row r="11" spans="2:28" ht="15.95" customHeight="1" x14ac:dyDescent="0.25">
      <c r="B11" s="431" t="s">
        <v>760</v>
      </c>
      <c r="C11" s="320">
        <v>30</v>
      </c>
      <c r="D11" s="205">
        <f>'2-59'!M26</f>
        <v>2400</v>
      </c>
      <c r="E11" s="211"/>
      <c r="F11" s="205"/>
      <c r="G11" s="205"/>
      <c r="H11" s="205"/>
      <c r="I11" s="205"/>
      <c r="J11" s="132"/>
      <c r="K11" s="431" t="s">
        <v>760</v>
      </c>
      <c r="L11" s="205">
        <v>1</v>
      </c>
      <c r="M11" s="205"/>
      <c r="N11" s="205">
        <f>'2-58'!M21</f>
        <v>800</v>
      </c>
      <c r="O11" s="211"/>
      <c r="P11" s="205"/>
      <c r="Q11" s="205"/>
      <c r="R11" s="205"/>
      <c r="S11" s="148"/>
      <c r="U11" s="702" t="s">
        <v>316</v>
      </c>
      <c r="AA11" s="702">
        <v>5000</v>
      </c>
    </row>
    <row r="12" spans="2:28" ht="18" customHeight="1" x14ac:dyDescent="0.25">
      <c r="B12" s="319" t="s">
        <v>1013</v>
      </c>
      <c r="D12" s="120">
        <f>SUM(D10:D11)-SUM(G10:G11)</f>
        <v>2400</v>
      </c>
      <c r="E12" s="210"/>
      <c r="F12" s="120"/>
      <c r="G12" s="120"/>
      <c r="H12" s="120"/>
      <c r="K12" s="319" t="s">
        <v>1013</v>
      </c>
      <c r="N12" s="120">
        <f>SUM(N10:N11)-SUM(Q10:Q11)</f>
        <v>800</v>
      </c>
      <c r="O12" s="210"/>
      <c r="P12" s="120"/>
      <c r="Q12" s="120"/>
      <c r="R12" s="120"/>
    </row>
    <row r="13" spans="2:28" ht="9.9499999999999993" customHeight="1" x14ac:dyDescent="0.25">
      <c r="E13" s="120"/>
      <c r="F13" s="120"/>
      <c r="G13" s="120"/>
      <c r="H13" s="120"/>
      <c r="N13" s="113"/>
      <c r="O13" s="113"/>
      <c r="Q13" s="120"/>
      <c r="R13" s="120"/>
    </row>
    <row r="14" spans="2:28" ht="18" customHeight="1" x14ac:dyDescent="0.25">
      <c r="B14" s="618" t="s">
        <v>169</v>
      </c>
      <c r="C14" s="618"/>
      <c r="D14" s="619"/>
      <c r="E14" s="619"/>
      <c r="F14" s="619"/>
      <c r="G14" s="619"/>
      <c r="H14" s="619"/>
      <c r="I14" s="619"/>
      <c r="J14" s="132"/>
      <c r="K14" s="204"/>
      <c r="L14" s="204"/>
      <c r="M14" s="204"/>
      <c r="N14" s="238"/>
      <c r="O14" s="238"/>
      <c r="P14" s="238"/>
      <c r="Q14" s="238"/>
      <c r="R14" s="238"/>
      <c r="S14" s="238"/>
    </row>
    <row r="15" spans="2:28" ht="18" customHeight="1" x14ac:dyDescent="0.25">
      <c r="B15" s="319" t="s">
        <v>1003</v>
      </c>
      <c r="C15" s="120"/>
      <c r="D15" s="120">
        <v>0</v>
      </c>
      <c r="E15" s="209"/>
      <c r="F15" s="132"/>
      <c r="G15" s="132"/>
      <c r="H15" s="132"/>
      <c r="I15" s="132"/>
      <c r="J15" s="132"/>
      <c r="K15" s="120"/>
      <c r="L15" s="120"/>
      <c r="M15" s="120"/>
      <c r="N15" s="120"/>
      <c r="O15" s="120"/>
      <c r="P15" s="120"/>
      <c r="Q15" s="120"/>
      <c r="R15" s="120"/>
      <c r="S15" s="113"/>
    </row>
    <row r="16" spans="2:28" ht="15.95" customHeight="1" x14ac:dyDescent="0.25">
      <c r="B16" s="431" t="s">
        <v>760</v>
      </c>
      <c r="C16" s="205">
        <v>1</v>
      </c>
      <c r="D16" s="205">
        <f>'2-58'!M13</f>
        <v>1200</v>
      </c>
      <c r="E16" s="211"/>
      <c r="F16" s="205"/>
      <c r="G16" s="205"/>
      <c r="H16" s="205"/>
      <c r="I16" s="205"/>
      <c r="J16" s="132"/>
      <c r="K16" s="120"/>
      <c r="L16" s="120"/>
      <c r="M16" s="120"/>
      <c r="N16" s="120"/>
      <c r="O16" s="120"/>
      <c r="P16" s="120"/>
      <c r="Q16" s="120"/>
      <c r="R16" s="120"/>
      <c r="S16" s="113"/>
    </row>
    <row r="17" spans="2:27" ht="18" customHeight="1" x14ac:dyDescent="0.25">
      <c r="B17" s="319" t="s">
        <v>1013</v>
      </c>
      <c r="D17" s="120">
        <f>SUM(D15:D16)-SUM(G15:G16)</f>
        <v>1200</v>
      </c>
      <c r="E17" s="210"/>
      <c r="F17" s="120"/>
      <c r="G17" s="120"/>
      <c r="H17" s="120"/>
      <c r="K17" s="113"/>
      <c r="L17" s="113"/>
      <c r="M17" s="113"/>
      <c r="N17" s="113"/>
      <c r="O17" s="113"/>
      <c r="P17" s="113"/>
      <c r="Q17" s="120"/>
      <c r="R17" s="120"/>
      <c r="S17" s="113"/>
    </row>
    <row r="18" spans="2:27" ht="9.9499999999999993" customHeight="1" x14ac:dyDescent="0.25">
      <c r="K18" s="113"/>
      <c r="L18" s="113"/>
      <c r="M18" s="113"/>
      <c r="N18" s="113"/>
      <c r="O18" s="113"/>
      <c r="P18" s="113"/>
      <c r="Q18" s="113"/>
      <c r="R18" s="113"/>
      <c r="S18" s="113"/>
    </row>
    <row r="19" spans="2:27" s="6" customFormat="1" ht="5.0999999999999996" customHeight="1" x14ac:dyDescent="0.25">
      <c r="U19" s="702"/>
      <c r="V19" s="702"/>
      <c r="W19" s="702"/>
      <c r="X19" s="702"/>
      <c r="Y19" s="702"/>
      <c r="Z19" s="702"/>
      <c r="AA19" s="702"/>
    </row>
    <row r="20" spans="2:27" s="6" customFormat="1" ht="15.95" customHeight="1" x14ac:dyDescent="0.25">
      <c r="B20" s="7" t="s">
        <v>541</v>
      </c>
      <c r="C20" s="564" t="s">
        <v>862</v>
      </c>
      <c r="D20" s="564"/>
      <c r="E20" s="564"/>
      <c r="F20" s="564"/>
      <c r="G20" s="564"/>
      <c r="H20" s="564"/>
      <c r="I20" s="564"/>
      <c r="J20" s="564"/>
      <c r="K20" s="564"/>
      <c r="L20" s="564"/>
      <c r="M20" s="564"/>
      <c r="N20" s="564"/>
      <c r="O20" s="564"/>
      <c r="P20" s="564"/>
      <c r="Q20" s="564"/>
      <c r="R20" s="564"/>
      <c r="S20" s="564"/>
      <c r="U20" s="702"/>
      <c r="V20" s="702"/>
      <c r="W20" s="702"/>
      <c r="X20" s="702"/>
      <c r="Y20" s="702"/>
      <c r="Z20" s="702"/>
      <c r="AA20" s="702"/>
    </row>
    <row r="21" spans="2:27" s="6" customFormat="1" ht="15.95" customHeight="1" x14ac:dyDescent="0.25">
      <c r="C21" s="565" t="s">
        <v>570</v>
      </c>
      <c r="D21" s="565"/>
      <c r="E21" s="565"/>
      <c r="F21" s="565"/>
      <c r="G21" s="565"/>
      <c r="H21" s="565"/>
      <c r="I21" s="565"/>
      <c r="J21" s="565"/>
      <c r="K21" s="565"/>
      <c r="L21" s="565"/>
      <c r="M21" s="565"/>
      <c r="N21" s="565"/>
      <c r="O21" s="565"/>
      <c r="P21" s="565"/>
      <c r="Q21" s="565"/>
      <c r="R21" s="565"/>
      <c r="S21" s="565"/>
      <c r="U21" s="702"/>
      <c r="V21" s="702"/>
      <c r="W21" s="702"/>
      <c r="X21" s="702"/>
      <c r="Y21" s="702"/>
      <c r="Z21" s="702"/>
      <c r="AA21" s="702"/>
    </row>
    <row r="22" spans="2:27" s="6" customFormat="1" ht="15.95" customHeight="1" x14ac:dyDescent="0.25">
      <c r="C22" s="674" t="s">
        <v>810</v>
      </c>
      <c r="D22" s="674"/>
      <c r="E22" s="674"/>
      <c r="F22" s="674"/>
      <c r="G22" s="674"/>
      <c r="H22" s="674"/>
      <c r="I22" s="674"/>
      <c r="J22" s="674"/>
      <c r="K22" s="674"/>
      <c r="L22" s="674"/>
      <c r="M22" s="674"/>
      <c r="N22" s="674"/>
      <c r="O22" s="674"/>
      <c r="P22" s="674"/>
      <c r="Q22" s="674"/>
      <c r="R22" s="674"/>
      <c r="S22" s="674"/>
      <c r="U22" s="702"/>
      <c r="V22" s="702"/>
      <c r="W22" s="702"/>
      <c r="X22" s="702"/>
      <c r="Y22" s="702"/>
      <c r="Z22" s="702"/>
      <c r="AA22" s="702"/>
    </row>
    <row r="23" spans="2:27" s="6" customFormat="1" ht="18" customHeight="1" x14ac:dyDescent="0.25">
      <c r="C23" s="567" t="s">
        <v>546</v>
      </c>
      <c r="D23" s="567"/>
      <c r="E23" s="567"/>
      <c r="F23" s="567"/>
      <c r="G23" s="567"/>
      <c r="H23" s="567"/>
      <c r="I23" s="567"/>
      <c r="J23" s="567"/>
      <c r="K23" s="567"/>
      <c r="L23" s="567"/>
      <c r="M23" s="293"/>
      <c r="N23" s="293" t="s">
        <v>545</v>
      </c>
      <c r="O23" s="474"/>
      <c r="P23" s="474"/>
      <c r="Q23" s="567" t="s">
        <v>543</v>
      </c>
      <c r="R23" s="567"/>
      <c r="S23" s="474"/>
      <c r="U23" s="702"/>
      <c r="V23" s="702"/>
      <c r="W23" s="702"/>
      <c r="X23" s="702"/>
      <c r="Y23" s="702"/>
      <c r="Z23" s="702"/>
      <c r="AA23" s="702"/>
    </row>
    <row r="24" spans="2:27" s="6" customFormat="1" ht="5.0999999999999996" customHeight="1" x14ac:dyDescent="0.25"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U24" s="702"/>
      <c r="V24" s="702"/>
      <c r="W24" s="702"/>
      <c r="X24" s="702"/>
      <c r="Y24" s="702"/>
      <c r="Z24" s="702"/>
      <c r="AA24" s="702"/>
    </row>
    <row r="25" spans="2:27" s="6" customFormat="1" ht="18" customHeight="1" x14ac:dyDescent="0.25">
      <c r="C25" s="6" t="s">
        <v>341</v>
      </c>
      <c r="G25" s="11"/>
      <c r="H25" s="11"/>
      <c r="I25" s="11"/>
      <c r="M25" s="6" t="s">
        <v>504</v>
      </c>
      <c r="N25" s="468">
        <f>'2-60'!E15</f>
        <v>14100</v>
      </c>
      <c r="O25" s="468"/>
      <c r="P25" s="468"/>
      <c r="Q25" s="468"/>
      <c r="S25" s="14"/>
      <c r="U25" s="717" t="s">
        <v>1072</v>
      </c>
      <c r="V25" s="702"/>
      <c r="W25" s="702"/>
      <c r="X25" s="702"/>
      <c r="Y25" s="702"/>
      <c r="Z25" s="702"/>
      <c r="AA25" s="702"/>
    </row>
    <row r="26" spans="2:27" s="6" customFormat="1" ht="15.95" customHeight="1" x14ac:dyDescent="0.25">
      <c r="C26" s="6" t="s">
        <v>342</v>
      </c>
      <c r="G26" s="11"/>
      <c r="H26" s="11"/>
      <c r="I26" s="11"/>
      <c r="M26" s="6" t="s">
        <v>504</v>
      </c>
      <c r="N26" s="180">
        <f>'2-60'!N7</f>
        <v>400</v>
      </c>
      <c r="S26" s="14"/>
      <c r="U26" s="702"/>
      <c r="V26" s="702"/>
      <c r="W26" s="702"/>
      <c r="X26" s="702"/>
      <c r="Y26" s="702"/>
      <c r="Z26" s="702"/>
      <c r="AA26" s="702"/>
    </row>
    <row r="27" spans="2:27" s="6" customFormat="1" ht="15.95" customHeight="1" x14ac:dyDescent="0.25">
      <c r="C27" s="6" t="s">
        <v>343</v>
      </c>
      <c r="G27" s="11"/>
      <c r="H27" s="11"/>
      <c r="I27" s="11"/>
      <c r="M27" s="6" t="s">
        <v>504</v>
      </c>
      <c r="N27" s="490">
        <f>'2-60'!N13</f>
        <v>2500</v>
      </c>
      <c r="O27" s="490"/>
      <c r="P27" s="490"/>
      <c r="Q27" s="490"/>
      <c r="S27" s="67"/>
      <c r="U27" s="702"/>
      <c r="V27" s="702"/>
      <c r="W27" s="702"/>
      <c r="X27" s="702"/>
      <c r="Y27" s="702"/>
      <c r="Z27" s="702"/>
      <c r="AA27" s="702"/>
    </row>
    <row r="28" spans="2:27" s="6" customFormat="1" ht="15.95" customHeight="1" x14ac:dyDescent="0.25">
      <c r="C28" s="6" t="s">
        <v>191</v>
      </c>
      <c r="G28" s="11"/>
      <c r="H28" s="11"/>
      <c r="I28" s="11"/>
      <c r="M28" s="6" t="s">
        <v>504</v>
      </c>
      <c r="N28" s="490">
        <f>'2-60'!E20</f>
        <v>3600</v>
      </c>
      <c r="O28" s="490"/>
      <c r="P28" s="490"/>
      <c r="Q28" s="490"/>
      <c r="S28" s="67"/>
      <c r="U28" s="702"/>
      <c r="V28" s="702"/>
      <c r="W28" s="702"/>
      <c r="X28" s="702"/>
      <c r="Y28" s="702"/>
      <c r="Z28" s="702"/>
      <c r="AA28" s="702"/>
    </row>
    <row r="29" spans="2:27" s="6" customFormat="1" ht="15.95" customHeight="1" x14ac:dyDescent="0.25">
      <c r="C29" s="6" t="s">
        <v>192</v>
      </c>
      <c r="G29" s="11"/>
      <c r="H29" s="11"/>
      <c r="I29" s="11"/>
      <c r="M29" s="6" t="s">
        <v>504</v>
      </c>
      <c r="N29" s="491">
        <f>'2-60'!N20</f>
        <v>10000</v>
      </c>
      <c r="O29" s="491"/>
      <c r="P29" s="491"/>
      <c r="Q29" s="491"/>
      <c r="S29" s="67"/>
      <c r="U29" s="702"/>
      <c r="V29" s="702"/>
      <c r="W29" s="702"/>
      <c r="X29" s="702"/>
      <c r="Y29" s="702"/>
      <c r="Z29" s="702"/>
      <c r="AA29" s="702"/>
    </row>
    <row r="30" spans="2:27" s="6" customFormat="1" ht="15.95" customHeight="1" x14ac:dyDescent="0.25">
      <c r="C30" s="6" t="s">
        <v>193</v>
      </c>
      <c r="G30" s="11"/>
      <c r="H30" s="11"/>
      <c r="I30" s="11"/>
      <c r="M30" s="6" t="s">
        <v>504</v>
      </c>
      <c r="N30" s="490">
        <f>'2-60'!E25</f>
        <v>7000</v>
      </c>
      <c r="O30" s="490"/>
      <c r="P30" s="490"/>
      <c r="Q30" s="490"/>
      <c r="S30" s="67"/>
      <c r="U30" s="702"/>
      <c r="V30" s="702"/>
      <c r="W30" s="702"/>
      <c r="X30" s="702"/>
      <c r="Y30" s="702"/>
      <c r="Z30" s="702"/>
      <c r="AA30" s="702"/>
    </row>
    <row r="31" spans="2:27" s="6" customFormat="1" ht="15.95" customHeight="1" x14ac:dyDescent="0.25">
      <c r="C31" s="6" t="s">
        <v>344</v>
      </c>
      <c r="G31" s="11"/>
      <c r="H31" s="11"/>
      <c r="I31" s="11"/>
      <c r="M31" s="6" t="s">
        <v>504</v>
      </c>
      <c r="N31" s="66" t="s">
        <v>504</v>
      </c>
      <c r="Q31" s="675">
        <f>'2-60'!P25</f>
        <v>1500</v>
      </c>
      <c r="R31" s="675"/>
      <c r="S31" s="494"/>
      <c r="U31" s="702"/>
      <c r="V31" s="702"/>
      <c r="W31" s="702"/>
      <c r="X31" s="702"/>
      <c r="Y31" s="702"/>
      <c r="Z31" s="702"/>
      <c r="AA31" s="702"/>
    </row>
    <row r="32" spans="2:27" s="6" customFormat="1" ht="15.95" customHeight="1" x14ac:dyDescent="0.25">
      <c r="C32" s="6" t="s">
        <v>194</v>
      </c>
      <c r="G32" s="11"/>
      <c r="H32" s="11"/>
      <c r="I32" s="11"/>
      <c r="M32" s="6" t="s">
        <v>504</v>
      </c>
      <c r="N32" s="66" t="s">
        <v>504</v>
      </c>
      <c r="Q32" s="672">
        <f>'2-60'!G29</f>
        <v>3800</v>
      </c>
      <c r="R32" s="672"/>
      <c r="S32" s="490"/>
      <c r="U32" s="702"/>
      <c r="V32" s="702"/>
      <c r="W32" s="702"/>
      <c r="X32" s="702"/>
      <c r="Y32" s="702"/>
      <c r="Z32" s="702"/>
      <c r="AA32" s="702"/>
    </row>
    <row r="33" spans="3:27" s="6" customFormat="1" ht="15.95" customHeight="1" x14ac:dyDescent="0.25">
      <c r="C33" s="6" t="s">
        <v>195</v>
      </c>
      <c r="G33" s="11"/>
      <c r="H33" s="11"/>
      <c r="I33" s="11"/>
      <c r="M33" s="6" t="s">
        <v>504</v>
      </c>
      <c r="N33" s="66" t="s">
        <v>504</v>
      </c>
      <c r="Q33" s="579">
        <f>'2-60'!P29</f>
        <v>25000</v>
      </c>
      <c r="R33" s="579"/>
      <c r="S33" s="491"/>
      <c r="U33" s="702"/>
      <c r="V33" s="702"/>
      <c r="W33" s="702"/>
      <c r="X33" s="702"/>
      <c r="Y33" s="702"/>
      <c r="Z33" s="702"/>
      <c r="AA33" s="702"/>
    </row>
    <row r="34" spans="3:27" s="6" customFormat="1" ht="15.95" customHeight="1" x14ac:dyDescent="0.25">
      <c r="C34" s="6" t="s">
        <v>196</v>
      </c>
      <c r="G34" s="11"/>
      <c r="H34" s="11"/>
      <c r="I34" s="11"/>
      <c r="M34" s="6" t="s">
        <v>504</v>
      </c>
      <c r="N34" s="66" t="s">
        <v>504</v>
      </c>
      <c r="Q34" s="579">
        <f>'2-60'!G34</f>
        <v>16000</v>
      </c>
      <c r="R34" s="579"/>
      <c r="S34" s="491"/>
      <c r="U34" s="702"/>
      <c r="V34" s="702"/>
      <c r="W34" s="702"/>
      <c r="X34" s="702"/>
      <c r="Y34" s="702"/>
      <c r="Z34" s="702"/>
      <c r="AA34" s="702"/>
    </row>
    <row r="35" spans="3:27" s="6" customFormat="1" ht="15.95" customHeight="1" x14ac:dyDescent="0.25">
      <c r="C35" s="6" t="s">
        <v>186</v>
      </c>
      <c r="G35" s="11"/>
      <c r="H35" s="11"/>
      <c r="I35" s="11"/>
      <c r="M35" s="6" t="s">
        <v>504</v>
      </c>
      <c r="N35" s="66" t="s">
        <v>504</v>
      </c>
      <c r="Q35" s="672">
        <f>'2-60'!P34</f>
        <v>1000</v>
      </c>
      <c r="R35" s="672"/>
      <c r="S35" s="490"/>
      <c r="U35" s="702"/>
      <c r="V35" s="702"/>
      <c r="W35" s="702"/>
      <c r="X35" s="702"/>
      <c r="Y35" s="702"/>
      <c r="Z35" s="702"/>
      <c r="AA35" s="702"/>
    </row>
    <row r="36" spans="3:27" s="6" customFormat="1" ht="15.95" customHeight="1" x14ac:dyDescent="0.25">
      <c r="C36" s="6" t="s">
        <v>187</v>
      </c>
      <c r="G36" s="11"/>
      <c r="H36" s="11"/>
      <c r="I36" s="11"/>
      <c r="M36" s="6" t="s">
        <v>504</v>
      </c>
      <c r="N36" s="180">
        <f>'2-61'!D7</f>
        <v>800</v>
      </c>
      <c r="Q36" s="63"/>
      <c r="R36" s="63"/>
      <c r="S36" s="68"/>
      <c r="U36" s="702"/>
      <c r="V36" s="702"/>
      <c r="W36" s="702"/>
      <c r="X36" s="702"/>
      <c r="Y36" s="702"/>
      <c r="Z36" s="702"/>
      <c r="AA36" s="702"/>
    </row>
    <row r="37" spans="3:27" s="6" customFormat="1" ht="15.95" customHeight="1" x14ac:dyDescent="0.25">
      <c r="C37" s="6" t="s">
        <v>349</v>
      </c>
      <c r="G37" s="11"/>
      <c r="H37" s="11"/>
      <c r="I37" s="11"/>
      <c r="K37" s="11"/>
      <c r="M37" s="6" t="s">
        <v>504</v>
      </c>
      <c r="N37" s="490">
        <f>'2-61'!N7</f>
        <v>4500</v>
      </c>
      <c r="O37" s="490"/>
      <c r="P37" s="490"/>
      <c r="Q37" s="331"/>
      <c r="R37" s="63"/>
      <c r="S37" s="66"/>
      <c r="U37" s="702"/>
      <c r="V37" s="702"/>
      <c r="W37" s="702"/>
      <c r="X37" s="702"/>
      <c r="Y37" s="702"/>
      <c r="Z37" s="702"/>
      <c r="AA37" s="702"/>
    </row>
    <row r="38" spans="3:27" s="6" customFormat="1" ht="15.95" customHeight="1" x14ac:dyDescent="0.25">
      <c r="C38" s="6" t="s">
        <v>188</v>
      </c>
      <c r="G38" s="11"/>
      <c r="H38" s="11"/>
      <c r="I38" s="11"/>
      <c r="K38" s="11"/>
      <c r="M38" s="6" t="s">
        <v>504</v>
      </c>
      <c r="N38" s="490">
        <f>'2-61'!D12</f>
        <v>2400</v>
      </c>
      <c r="O38" s="490"/>
      <c r="P38" s="490"/>
      <c r="Q38" s="331"/>
      <c r="R38" s="63"/>
      <c r="S38" s="66"/>
      <c r="U38" s="702"/>
      <c r="V38" s="702"/>
      <c r="W38" s="702"/>
      <c r="X38" s="702"/>
      <c r="Y38" s="702"/>
      <c r="Z38" s="702"/>
      <c r="AA38" s="702"/>
    </row>
    <row r="39" spans="3:27" s="6" customFormat="1" ht="15.95" customHeight="1" x14ac:dyDescent="0.25">
      <c r="C39" s="6" t="s">
        <v>189</v>
      </c>
      <c r="H39" s="11"/>
      <c r="I39" s="11"/>
      <c r="K39" s="11"/>
      <c r="M39" s="6" t="s">
        <v>504</v>
      </c>
      <c r="N39" s="180">
        <f>'2-61'!N12</f>
        <v>800</v>
      </c>
      <c r="Q39" s="63"/>
      <c r="R39" s="63"/>
      <c r="S39" s="73"/>
      <c r="U39" s="702"/>
      <c r="V39" s="702"/>
      <c r="W39" s="702"/>
      <c r="X39" s="702"/>
      <c r="Y39" s="702"/>
      <c r="Z39" s="702"/>
      <c r="AA39" s="702"/>
    </row>
    <row r="40" spans="3:27" s="6" customFormat="1" ht="15.95" customHeight="1" x14ac:dyDescent="0.25">
      <c r="C40" s="6" t="s">
        <v>190</v>
      </c>
      <c r="H40" s="11"/>
      <c r="I40" s="11"/>
      <c r="M40" s="6" t="s">
        <v>504</v>
      </c>
      <c r="N40" s="492">
        <f>'2-61'!D17</f>
        <v>1200</v>
      </c>
      <c r="O40" s="490"/>
      <c r="P40" s="490"/>
      <c r="Q40" s="331"/>
      <c r="R40" s="63"/>
      <c r="S40" s="70"/>
      <c r="U40" s="702"/>
      <c r="V40" s="702"/>
      <c r="W40" s="702"/>
      <c r="X40" s="702"/>
      <c r="Y40" s="702"/>
      <c r="Z40" s="702"/>
      <c r="AA40" s="702"/>
    </row>
    <row r="41" spans="3:27" s="6" customFormat="1" ht="17.100000000000001" customHeight="1" thickBot="1" x14ac:dyDescent="0.3">
      <c r="H41" s="11"/>
      <c r="I41" s="11"/>
      <c r="K41" s="72"/>
      <c r="N41" s="493">
        <f>SUM(N25:N40)</f>
        <v>47300</v>
      </c>
      <c r="O41" s="468"/>
      <c r="P41" s="468"/>
      <c r="Q41" s="673">
        <f>SUM(Q25:Q39)</f>
        <v>47300</v>
      </c>
      <c r="R41" s="673"/>
      <c r="S41" s="468"/>
      <c r="U41" s="702"/>
      <c r="V41" s="702"/>
      <c r="W41" s="702"/>
      <c r="X41" s="702"/>
      <c r="Y41" s="702"/>
      <c r="Z41" s="702"/>
      <c r="AA41" s="702"/>
    </row>
    <row r="42" spans="3:27" ht="16.5" thickTop="1" x14ac:dyDescent="0.25"/>
  </sheetData>
  <customSheetViews>
    <customSheetView guid="{9794FA93-0DA1-4207-8A93-BAB6A553B531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1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B2" sqref="B2"/>
      <pageMargins left="0.7" right="1" top="0.85" bottom="0.8" header="0.5" footer="0.35"/>
      <printOptions horizontalCentered="1"/>
      <pageSetup orientation="portrait" useFirstPageNumber="1" horizontalDpi="1200" verticalDpi="1200" r:id="rId2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3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fitToPage="1">
      <pageMargins left="0.7" right="1" top="0.85" bottom="0.8" header="0.5" footer="0.35"/>
      <printOptions horizontalCentered="1"/>
      <pageSetup orientation="portrait" useFirstPageNumber="1" horizontalDpi="1200" verticalDpi="1200" r:id="rId4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fitToPage="1" showRuler="0">
      <pageMargins left="0.7" right="1" top="0.85" bottom="0.8" header="0.5" footer="0.35"/>
      <printOptions horizontalCentered="1"/>
      <pageSetup orientation="portrait" useFirstPageNumber="1" horizontalDpi="1200" verticalDpi="1200" r:id="rId5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17">
    <mergeCell ref="U2:Y2"/>
    <mergeCell ref="B4:I4"/>
    <mergeCell ref="B9:I9"/>
    <mergeCell ref="B14:I14"/>
    <mergeCell ref="K4:S4"/>
    <mergeCell ref="K9:S9"/>
    <mergeCell ref="Q33:R33"/>
    <mergeCell ref="Q34:R34"/>
    <mergeCell ref="Q35:R35"/>
    <mergeCell ref="Q41:R41"/>
    <mergeCell ref="C20:S20"/>
    <mergeCell ref="C21:S21"/>
    <mergeCell ref="C22:S22"/>
    <mergeCell ref="C23:L23"/>
    <mergeCell ref="Q23:R23"/>
    <mergeCell ref="Q31:R31"/>
    <mergeCell ref="Q32:R32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6"/>
  <headerFooter alignWithMargins="0"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55" zoomScaleNormal="55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7.28515625" style="6" customWidth="1"/>
    <col min="3" max="5" width="4.28515625" style="6" customWidth="1"/>
    <col min="6" max="6" width="7.7109375" style="6" customWidth="1"/>
    <col min="7" max="8" width="3.5703125" style="6" customWidth="1"/>
    <col min="9" max="9" width="9.42578125" style="6" customWidth="1"/>
    <col min="10" max="10" width="13.7109375" style="6" customWidth="1"/>
    <col min="11" max="12" width="12.7109375" style="6" customWidth="1"/>
    <col min="13" max="14" width="9.140625" style="6"/>
    <col min="15" max="15" width="2.7109375" style="338" customWidth="1"/>
    <col min="16" max="16" width="0" style="677" hidden="1" customWidth="1"/>
    <col min="17" max="17" width="2.7109375" style="677" hidden="1" customWidth="1"/>
    <col min="18" max="18" width="0" style="677" hidden="1" customWidth="1"/>
    <col min="19" max="19" width="2.7109375" style="338" customWidth="1"/>
    <col min="20" max="20" width="8.7109375" style="338" customWidth="1"/>
    <col min="21" max="21" width="2.7109375" style="338" customWidth="1"/>
    <col min="22" max="22" width="8.7109375" style="338" customWidth="1"/>
    <col min="23" max="23" width="9.5703125" style="6" bestFit="1" customWidth="1"/>
    <col min="24" max="16384" width="9.140625" style="6"/>
  </cols>
  <sheetData>
    <row r="1" spans="1:24" ht="28.5" customHeight="1" x14ac:dyDescent="0.25"/>
    <row r="2" spans="1:24" ht="18" customHeight="1" x14ac:dyDescent="0.25">
      <c r="B2" s="6" t="s">
        <v>547</v>
      </c>
    </row>
    <row r="3" spans="1:24" ht="18" customHeight="1" thickBot="1" x14ac:dyDescent="0.3">
      <c r="B3" s="563" t="s">
        <v>561</v>
      </c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45"/>
      <c r="N3" s="45"/>
      <c r="O3" s="525"/>
      <c r="P3" s="684"/>
      <c r="Q3" s="684"/>
      <c r="R3" s="684"/>
      <c r="S3" s="525"/>
      <c r="T3" s="505"/>
      <c r="U3" s="505"/>
      <c r="V3" s="505"/>
      <c r="W3" s="11"/>
      <c r="X3" s="11"/>
    </row>
    <row r="4" spans="1:24" ht="21.95" customHeight="1" thickTop="1" thickBot="1" x14ac:dyDescent="0.3">
      <c r="B4" s="561" t="s">
        <v>562</v>
      </c>
      <c r="C4" s="562"/>
      <c r="D4" s="559" t="s">
        <v>497</v>
      </c>
      <c r="E4" s="559"/>
      <c r="F4" s="559"/>
      <c r="G4" s="559"/>
      <c r="H4" s="559"/>
      <c r="I4" s="559"/>
      <c r="J4" s="560"/>
      <c r="K4" s="31" t="s">
        <v>545</v>
      </c>
      <c r="L4" s="32" t="s">
        <v>543</v>
      </c>
      <c r="M4" s="43"/>
      <c r="N4" s="43"/>
      <c r="O4" s="526"/>
      <c r="Q4" s="685"/>
      <c r="R4" s="685"/>
      <c r="S4" s="526"/>
      <c r="T4" s="505"/>
      <c r="U4" s="505"/>
      <c r="V4" s="505"/>
      <c r="W4" s="11"/>
      <c r="X4" s="11"/>
    </row>
    <row r="5" spans="1:24" ht="16.5" customHeight="1" thickTop="1" x14ac:dyDescent="0.25">
      <c r="A5" s="47"/>
      <c r="B5" s="164" t="s">
        <v>101</v>
      </c>
      <c r="C5" s="286">
        <v>1</v>
      </c>
      <c r="D5" s="16" t="s">
        <v>538</v>
      </c>
      <c r="E5" s="16"/>
      <c r="F5" s="16"/>
      <c r="G5" s="16"/>
      <c r="H5" s="17"/>
      <c r="I5" s="17"/>
      <c r="J5" s="23"/>
      <c r="K5" s="18">
        <f>P5</f>
        <v>100000</v>
      </c>
      <c r="L5" s="29"/>
      <c r="M5" s="36"/>
      <c r="N5" s="36"/>
      <c r="O5" s="527"/>
      <c r="P5" s="680">
        <v>100000</v>
      </c>
      <c r="Q5" s="682" t="s">
        <v>1057</v>
      </c>
      <c r="R5" s="686"/>
      <c r="S5" s="527"/>
      <c r="T5" s="506"/>
      <c r="U5" s="505"/>
      <c r="W5" s="328"/>
      <c r="X5" s="11"/>
    </row>
    <row r="6" spans="1:24" ht="16.5" customHeight="1" x14ac:dyDescent="0.25">
      <c r="A6" s="11"/>
      <c r="B6" s="98"/>
      <c r="C6" s="254"/>
      <c r="D6" s="21"/>
      <c r="E6" s="21" t="s">
        <v>554</v>
      </c>
      <c r="F6" s="21"/>
      <c r="G6" s="21"/>
      <c r="H6" s="13"/>
      <c r="I6" s="13"/>
      <c r="J6" s="24"/>
      <c r="K6" s="22"/>
      <c r="L6" s="30">
        <f>SUM(K5)</f>
        <v>100000</v>
      </c>
      <c r="M6" s="36"/>
      <c r="N6" s="36"/>
      <c r="O6" s="527"/>
      <c r="Q6" s="686"/>
      <c r="R6" s="686"/>
      <c r="S6" s="527"/>
      <c r="T6" s="506"/>
      <c r="U6" s="505"/>
      <c r="W6" s="328"/>
      <c r="X6" s="11"/>
    </row>
    <row r="7" spans="1:24" ht="16.5" customHeight="1" x14ac:dyDescent="0.25">
      <c r="A7" s="11"/>
      <c r="B7" s="98"/>
      <c r="C7" s="254"/>
      <c r="D7" s="195" t="s">
        <v>585</v>
      </c>
      <c r="E7" s="20"/>
      <c r="F7" s="21"/>
      <c r="G7" s="21"/>
      <c r="H7" s="13"/>
      <c r="I7" s="13"/>
      <c r="J7" s="24"/>
      <c r="K7" s="22"/>
      <c r="L7" s="30"/>
      <c r="M7" s="36"/>
      <c r="N7" s="36"/>
      <c r="O7" s="527"/>
      <c r="P7" s="683"/>
      <c r="Q7" s="686"/>
      <c r="R7" s="686"/>
      <c r="S7" s="527"/>
      <c r="T7" s="506"/>
      <c r="U7" s="505"/>
      <c r="W7" s="328"/>
      <c r="X7" s="11"/>
    </row>
    <row r="8" spans="1:24" ht="16.5" customHeight="1" x14ac:dyDescent="0.25">
      <c r="A8" s="11"/>
      <c r="B8" s="98"/>
      <c r="C8" s="254"/>
      <c r="D8" s="21"/>
      <c r="E8" s="20"/>
      <c r="F8" s="21"/>
      <c r="G8" s="21"/>
      <c r="H8" s="13"/>
      <c r="I8" s="13"/>
      <c r="J8" s="24"/>
      <c r="K8" s="22"/>
      <c r="L8" s="30"/>
      <c r="M8" s="36"/>
      <c r="N8" s="36"/>
      <c r="O8" s="527"/>
      <c r="Q8" s="686"/>
      <c r="R8" s="686"/>
      <c r="S8" s="527"/>
      <c r="T8" s="506"/>
      <c r="U8" s="505"/>
      <c r="W8" s="328"/>
      <c r="X8" s="11"/>
    </row>
    <row r="9" spans="1:24" ht="16.5" customHeight="1" x14ac:dyDescent="0.25">
      <c r="A9" s="47"/>
      <c r="B9" s="138"/>
      <c r="C9" s="276">
        <v>8</v>
      </c>
      <c r="D9" s="21" t="s">
        <v>553</v>
      </c>
      <c r="E9" s="20"/>
      <c r="F9" s="21"/>
      <c r="G9" s="21"/>
      <c r="H9" s="13"/>
      <c r="I9" s="13"/>
      <c r="J9" s="24"/>
      <c r="K9" s="22">
        <f>P9</f>
        <v>16800</v>
      </c>
      <c r="L9" s="30"/>
      <c r="M9" s="36"/>
      <c r="N9" s="36"/>
      <c r="O9" s="527"/>
      <c r="P9" s="680">
        <v>16800</v>
      </c>
      <c r="Q9" s="686"/>
      <c r="R9" s="686"/>
      <c r="S9" s="527"/>
      <c r="T9" s="506"/>
      <c r="U9" s="505"/>
      <c r="W9" s="328"/>
      <c r="X9" s="11"/>
    </row>
    <row r="10" spans="1:24" ht="16.5" customHeight="1" x14ac:dyDescent="0.25">
      <c r="A10" s="11"/>
      <c r="B10" s="98"/>
      <c r="C10" s="254"/>
      <c r="D10" s="20"/>
      <c r="E10" s="21" t="s">
        <v>564</v>
      </c>
      <c r="F10" s="21"/>
      <c r="G10" s="21"/>
      <c r="H10" s="13"/>
      <c r="I10" s="13"/>
      <c r="J10" s="24"/>
      <c r="K10" s="22"/>
      <c r="L10" s="30">
        <f>SUM(K9)</f>
        <v>16800</v>
      </c>
      <c r="M10" s="36"/>
      <c r="N10" s="36"/>
      <c r="O10" s="527"/>
      <c r="P10" s="686"/>
      <c r="Q10" s="686"/>
      <c r="R10" s="686"/>
      <c r="S10" s="527"/>
      <c r="T10" s="505"/>
      <c r="U10" s="505"/>
      <c r="V10" s="505"/>
      <c r="W10" s="11"/>
      <c r="X10" s="11"/>
    </row>
    <row r="11" spans="1:24" ht="16.5" customHeight="1" x14ac:dyDescent="0.25">
      <c r="A11" s="11"/>
      <c r="B11" s="98"/>
      <c r="C11" s="254"/>
      <c r="D11" s="195" t="s">
        <v>586</v>
      </c>
      <c r="E11" s="21"/>
      <c r="F11" s="21"/>
      <c r="G11" s="21"/>
      <c r="H11" s="13"/>
      <c r="I11" s="13"/>
      <c r="J11" s="24"/>
      <c r="K11" s="22"/>
      <c r="L11" s="30"/>
      <c r="M11" s="36"/>
      <c r="N11" s="36"/>
      <c r="O11" s="527"/>
      <c r="P11" s="686"/>
      <c r="Q11" s="686"/>
      <c r="R11" s="686"/>
      <c r="S11" s="527"/>
      <c r="T11" s="505"/>
      <c r="U11" s="505"/>
      <c r="V11" s="505"/>
      <c r="W11" s="11"/>
      <c r="X11" s="11"/>
    </row>
    <row r="12" spans="1:24" ht="16.5" customHeight="1" x14ac:dyDescent="0.25">
      <c r="A12" s="11"/>
      <c r="B12" s="98"/>
      <c r="C12" s="254"/>
      <c r="D12" s="21"/>
      <c r="E12" s="21"/>
      <c r="F12" s="21"/>
      <c r="G12" s="21"/>
      <c r="H12" s="13"/>
      <c r="I12" s="13"/>
      <c r="J12" s="24"/>
      <c r="K12" s="22"/>
      <c r="L12" s="30"/>
      <c r="M12" s="36"/>
      <c r="N12" s="36"/>
      <c r="O12" s="527"/>
      <c r="P12" s="686"/>
      <c r="Q12" s="686"/>
      <c r="R12" s="686"/>
      <c r="S12" s="527"/>
    </row>
    <row r="13" spans="1:24" ht="16.5" customHeight="1" x14ac:dyDescent="0.25">
      <c r="A13" s="47"/>
      <c r="B13" s="138"/>
      <c r="C13" s="276">
        <v>15</v>
      </c>
      <c r="D13" s="21" t="s">
        <v>538</v>
      </c>
      <c r="E13" s="21"/>
      <c r="F13" s="21"/>
      <c r="G13" s="21"/>
      <c r="H13" s="13"/>
      <c r="I13" s="13"/>
      <c r="J13" s="24"/>
      <c r="K13" s="22">
        <f>P13</f>
        <v>23200</v>
      </c>
      <c r="L13" s="30"/>
      <c r="M13" s="36"/>
      <c r="N13" s="36"/>
      <c r="O13" s="527"/>
      <c r="P13" s="680">
        <v>23200</v>
      </c>
      <c r="Q13" s="686"/>
      <c r="R13" s="686"/>
      <c r="S13" s="527"/>
    </row>
    <row r="14" spans="1:24" ht="16.5" customHeight="1" x14ac:dyDescent="0.25">
      <c r="A14" s="11"/>
      <c r="B14" s="98"/>
      <c r="C14" s="254"/>
      <c r="D14" s="20"/>
      <c r="E14" s="21" t="s">
        <v>565</v>
      </c>
      <c r="F14" s="21"/>
      <c r="G14" s="21"/>
      <c r="H14" s="13"/>
      <c r="I14" s="13"/>
      <c r="J14" s="24"/>
      <c r="K14" s="22"/>
      <c r="L14" s="30">
        <f>SUM(K13)</f>
        <v>23200</v>
      </c>
      <c r="M14" s="36"/>
      <c r="N14" s="36"/>
      <c r="O14" s="527"/>
      <c r="P14" s="686"/>
      <c r="Q14" s="686"/>
      <c r="R14" s="686"/>
      <c r="S14" s="527"/>
    </row>
    <row r="15" spans="1:24" ht="16.5" customHeight="1" x14ac:dyDescent="0.25">
      <c r="A15" s="11"/>
      <c r="B15" s="98"/>
      <c r="C15" s="254"/>
      <c r="D15" s="285" t="s">
        <v>587</v>
      </c>
      <c r="E15" s="81"/>
      <c r="F15" s="81"/>
      <c r="G15" s="81"/>
      <c r="H15" s="13"/>
      <c r="I15" s="13"/>
      <c r="J15" s="24"/>
      <c r="K15" s="22"/>
      <c r="L15" s="30"/>
      <c r="M15" s="36"/>
      <c r="N15" s="36"/>
      <c r="O15" s="527"/>
      <c r="P15" s="686"/>
      <c r="Q15" s="686"/>
      <c r="R15" s="686"/>
      <c r="S15" s="527"/>
    </row>
    <row r="16" spans="1:24" ht="16.5" customHeight="1" x14ac:dyDescent="0.25">
      <c r="A16" s="11"/>
      <c r="B16" s="98"/>
      <c r="C16" s="254"/>
      <c r="D16" s="81"/>
      <c r="E16" s="81"/>
      <c r="F16" s="81"/>
      <c r="G16" s="81"/>
      <c r="H16" s="13"/>
      <c r="I16" s="13"/>
      <c r="J16" s="24"/>
      <c r="K16" s="22"/>
      <c r="L16" s="30"/>
      <c r="M16" s="36"/>
      <c r="N16" s="36"/>
      <c r="O16" s="527"/>
      <c r="P16" s="686"/>
      <c r="Q16" s="686"/>
      <c r="R16" s="686"/>
      <c r="S16" s="527"/>
    </row>
    <row r="17" spans="1:25" ht="16.5" customHeight="1" x14ac:dyDescent="0.25">
      <c r="A17" s="47"/>
      <c r="B17" s="138"/>
      <c r="C17" s="276">
        <v>29</v>
      </c>
      <c r="D17" s="21" t="s">
        <v>571</v>
      </c>
      <c r="E17" s="21"/>
      <c r="F17" s="21"/>
      <c r="G17" s="21"/>
      <c r="H17" s="13"/>
      <c r="I17" s="13"/>
      <c r="J17" s="24"/>
      <c r="K17" s="22">
        <f>P17</f>
        <v>4500</v>
      </c>
      <c r="L17" s="30"/>
      <c r="M17" s="36"/>
      <c r="N17" s="36"/>
      <c r="O17" s="527"/>
      <c r="P17" s="680">
        <v>4500</v>
      </c>
      <c r="Q17" s="686"/>
      <c r="R17" s="686"/>
      <c r="S17" s="527"/>
    </row>
    <row r="18" spans="1:25" ht="16.5" customHeight="1" x14ac:dyDescent="0.25">
      <c r="B18" s="98"/>
      <c r="C18" s="254"/>
      <c r="D18" s="21"/>
      <c r="E18" s="21" t="s">
        <v>538</v>
      </c>
      <c r="F18" s="21"/>
      <c r="G18" s="21"/>
      <c r="H18" s="13"/>
      <c r="I18" s="13"/>
      <c r="J18" s="24"/>
      <c r="K18" s="22"/>
      <c r="L18" s="30">
        <f>SUM(K17)</f>
        <v>4500</v>
      </c>
      <c r="M18" s="36"/>
      <c r="N18" s="36"/>
      <c r="O18" s="527"/>
      <c r="P18" s="686"/>
      <c r="Q18" s="686"/>
      <c r="R18" s="686"/>
      <c r="S18" s="527"/>
    </row>
    <row r="19" spans="1:25" ht="16.5" customHeight="1" x14ac:dyDescent="0.25">
      <c r="B19" s="98"/>
      <c r="C19" s="254"/>
      <c r="D19" s="195" t="s">
        <v>675</v>
      </c>
      <c r="E19" s="21"/>
      <c r="F19" s="21"/>
      <c r="G19" s="21"/>
      <c r="H19" s="13"/>
      <c r="I19" s="13"/>
      <c r="J19" s="24"/>
      <c r="K19" s="22"/>
      <c r="L19" s="30"/>
      <c r="M19" s="36"/>
      <c r="N19" s="36"/>
      <c r="O19" s="527"/>
      <c r="P19" s="686"/>
      <c r="Q19" s="686"/>
      <c r="R19" s="686"/>
      <c r="S19" s="527"/>
    </row>
    <row r="20" spans="1:25" ht="28.5" customHeight="1" x14ac:dyDescent="0.25"/>
    <row r="21" spans="1:25" ht="18" customHeight="1" x14ac:dyDescent="0.25">
      <c r="B21" s="6" t="s">
        <v>560</v>
      </c>
    </row>
    <row r="22" spans="1:25" ht="18" customHeight="1" thickBot="1" x14ac:dyDescent="0.3">
      <c r="B22" s="563" t="s">
        <v>561</v>
      </c>
      <c r="C22" s="563"/>
      <c r="D22" s="563"/>
      <c r="E22" s="563"/>
      <c r="F22" s="563"/>
      <c r="G22" s="563"/>
      <c r="H22" s="563"/>
      <c r="I22" s="563"/>
      <c r="J22" s="563"/>
      <c r="K22" s="563"/>
      <c r="L22" s="563"/>
      <c r="M22" s="45"/>
      <c r="N22" s="45"/>
      <c r="O22" s="525"/>
      <c r="P22" s="684"/>
      <c r="Q22" s="684"/>
      <c r="R22" s="684"/>
      <c r="S22" s="525"/>
      <c r="T22" s="505"/>
      <c r="U22" s="505"/>
      <c r="V22" s="505"/>
      <c r="W22" s="11"/>
      <c r="X22" s="11"/>
      <c r="Y22" s="11"/>
    </row>
    <row r="23" spans="1:25" ht="21.95" customHeight="1" thickTop="1" thickBot="1" x14ac:dyDescent="0.3">
      <c r="B23" s="561" t="s">
        <v>562</v>
      </c>
      <c r="C23" s="562"/>
      <c r="D23" s="559" t="s">
        <v>497</v>
      </c>
      <c r="E23" s="559"/>
      <c r="F23" s="559"/>
      <c r="G23" s="559"/>
      <c r="H23" s="559"/>
      <c r="I23" s="559"/>
      <c r="J23" s="560"/>
      <c r="K23" s="82" t="s">
        <v>545</v>
      </c>
      <c r="L23" s="83" t="s">
        <v>543</v>
      </c>
      <c r="M23" s="44"/>
      <c r="N23" s="44"/>
      <c r="O23" s="528"/>
      <c r="P23" s="687"/>
      <c r="Q23" s="687"/>
      <c r="R23" s="687"/>
      <c r="S23" s="528"/>
      <c r="T23" s="505"/>
      <c r="U23" s="505"/>
      <c r="V23" s="505"/>
      <c r="W23" s="11"/>
      <c r="X23" s="11"/>
      <c r="Y23" s="11"/>
    </row>
    <row r="24" spans="1:25" ht="16.5" customHeight="1" thickTop="1" x14ac:dyDescent="0.25">
      <c r="A24" s="47"/>
      <c r="B24" s="136" t="s">
        <v>257</v>
      </c>
      <c r="C24" s="286">
        <v>5</v>
      </c>
      <c r="D24" s="287" t="s">
        <v>538</v>
      </c>
      <c r="E24" s="25"/>
      <c r="F24" s="25"/>
      <c r="G24" s="16"/>
      <c r="H24" s="17"/>
      <c r="I24" s="17"/>
      <c r="J24" s="23"/>
      <c r="K24" s="18">
        <f>P24</f>
        <v>40000</v>
      </c>
      <c r="L24" s="29"/>
      <c r="M24" s="36"/>
      <c r="N24" s="36"/>
      <c r="O24" s="527"/>
      <c r="P24" s="680">
        <v>40000</v>
      </c>
      <c r="Q24" s="682" t="s">
        <v>1057</v>
      </c>
      <c r="R24" s="686"/>
      <c r="S24" s="527"/>
      <c r="T24" s="506"/>
      <c r="U24" s="505"/>
      <c r="W24" s="328"/>
      <c r="X24" s="11"/>
      <c r="Y24" s="11"/>
    </row>
    <row r="25" spans="1:25" ht="16.5" customHeight="1" x14ac:dyDescent="0.25">
      <c r="A25" s="11"/>
      <c r="B25" s="98"/>
      <c r="C25" s="254"/>
      <c r="D25" s="26"/>
      <c r="E25" s="26" t="s">
        <v>567</v>
      </c>
      <c r="F25" s="26"/>
      <c r="G25" s="21"/>
      <c r="H25" s="13"/>
      <c r="I25" s="13"/>
      <c r="J25" s="24"/>
      <c r="K25" s="22"/>
      <c r="L25" s="30">
        <f>SUM(K24)</f>
        <v>40000</v>
      </c>
      <c r="M25" s="36"/>
      <c r="N25" s="36"/>
      <c r="O25" s="527"/>
      <c r="Q25" s="686"/>
      <c r="R25" s="686"/>
      <c r="S25" s="527"/>
      <c r="T25" s="506"/>
      <c r="U25" s="505"/>
      <c r="W25" s="328"/>
      <c r="X25" s="11"/>
      <c r="Y25" s="11"/>
    </row>
    <row r="26" spans="1:25" ht="16.5" customHeight="1" x14ac:dyDescent="0.25">
      <c r="A26" s="11"/>
      <c r="B26" s="98"/>
      <c r="C26" s="254"/>
      <c r="D26" s="288" t="s">
        <v>588</v>
      </c>
      <c r="E26" s="26"/>
      <c r="F26" s="26"/>
      <c r="G26" s="21"/>
      <c r="H26" s="13"/>
      <c r="I26" s="13"/>
      <c r="J26" s="24"/>
      <c r="K26" s="22"/>
      <c r="L26" s="30"/>
      <c r="M26" s="36"/>
      <c r="N26" s="36"/>
      <c r="O26" s="527"/>
      <c r="Q26" s="686"/>
      <c r="R26" s="686"/>
      <c r="S26" s="527"/>
      <c r="T26" s="506"/>
      <c r="U26" s="505"/>
      <c r="W26" s="328"/>
      <c r="X26" s="11"/>
      <c r="Y26" s="11"/>
    </row>
    <row r="27" spans="1:25" ht="16.5" customHeight="1" x14ac:dyDescent="0.25">
      <c r="A27" s="11"/>
      <c r="B27" s="98"/>
      <c r="C27" s="254"/>
      <c r="D27" s="26"/>
      <c r="E27" s="26"/>
      <c r="F27" s="26"/>
      <c r="G27" s="21"/>
      <c r="H27" s="13"/>
      <c r="I27" s="13"/>
      <c r="J27" s="24"/>
      <c r="K27" s="22"/>
      <c r="L27" s="30"/>
      <c r="M27" s="36"/>
      <c r="N27" s="36"/>
      <c r="O27" s="527"/>
      <c r="P27" s="683"/>
      <c r="Q27" s="686"/>
      <c r="R27" s="686"/>
      <c r="S27" s="527"/>
      <c r="T27" s="506"/>
      <c r="U27" s="505"/>
      <c r="W27" s="328"/>
      <c r="X27" s="11"/>
      <c r="Y27" s="11"/>
    </row>
    <row r="28" spans="1:25" ht="16.5" customHeight="1" x14ac:dyDescent="0.25">
      <c r="A28" s="47"/>
      <c r="B28" s="136"/>
      <c r="C28" s="276">
        <v>10</v>
      </c>
      <c r="D28" s="80" t="s">
        <v>538</v>
      </c>
      <c r="E28" s="26"/>
      <c r="F28" s="26"/>
      <c r="G28" s="21"/>
      <c r="H28" s="13"/>
      <c r="I28" s="13"/>
      <c r="J28" s="24"/>
      <c r="K28" s="22">
        <f>P28</f>
        <v>28500</v>
      </c>
      <c r="L28" s="30"/>
      <c r="M28" s="36"/>
      <c r="N28" s="36"/>
      <c r="O28" s="527"/>
      <c r="P28" s="680">
        <v>28500</v>
      </c>
      <c r="Q28" s="686"/>
      <c r="R28" s="686"/>
      <c r="S28" s="527"/>
      <c r="T28" s="506"/>
      <c r="U28" s="505"/>
      <c r="W28" s="328"/>
      <c r="X28" s="11"/>
      <c r="Y28" s="11"/>
    </row>
    <row r="29" spans="1:25" ht="16.5" customHeight="1" x14ac:dyDescent="0.25">
      <c r="A29" s="11"/>
      <c r="B29" s="98"/>
      <c r="C29" s="254"/>
      <c r="D29" s="26"/>
      <c r="E29" s="26" t="s">
        <v>806</v>
      </c>
      <c r="F29" s="26"/>
      <c r="G29" s="21"/>
      <c r="H29" s="13"/>
      <c r="I29" s="13"/>
      <c r="J29" s="24"/>
      <c r="K29" s="22"/>
      <c r="L29" s="30">
        <f>SUM(K28)</f>
        <v>28500</v>
      </c>
      <c r="M29" s="36"/>
      <c r="N29" s="36"/>
      <c r="O29" s="527"/>
      <c r="P29" s="686"/>
      <c r="Q29" s="686"/>
      <c r="R29" s="686"/>
      <c r="S29" s="527"/>
      <c r="T29" s="505"/>
      <c r="U29" s="505"/>
      <c r="V29" s="505"/>
      <c r="W29" s="11"/>
      <c r="X29" s="11"/>
      <c r="Y29" s="11"/>
    </row>
    <row r="30" spans="1:25" ht="16.5" customHeight="1" x14ac:dyDescent="0.25">
      <c r="A30" s="11"/>
      <c r="B30" s="98"/>
      <c r="C30" s="254"/>
      <c r="D30" s="288" t="s">
        <v>587</v>
      </c>
      <c r="E30" s="26"/>
      <c r="F30" s="26"/>
      <c r="G30" s="21"/>
      <c r="H30" s="13"/>
      <c r="I30" s="13"/>
      <c r="J30" s="24"/>
      <c r="K30" s="22"/>
      <c r="L30" s="30"/>
      <c r="M30" s="36"/>
      <c r="N30" s="36"/>
      <c r="O30" s="527"/>
      <c r="P30" s="686"/>
      <c r="Q30" s="686"/>
      <c r="R30" s="686"/>
      <c r="S30" s="527"/>
      <c r="T30" s="505"/>
      <c r="U30" s="505"/>
      <c r="V30" s="505"/>
      <c r="W30" s="11"/>
      <c r="X30" s="11"/>
      <c r="Y30" s="11"/>
    </row>
    <row r="31" spans="1:25" ht="16.5" customHeight="1" x14ac:dyDescent="0.25">
      <c r="A31" s="11"/>
      <c r="B31" s="98"/>
      <c r="C31" s="254"/>
      <c r="D31" s="26"/>
      <c r="E31" s="26"/>
      <c r="F31" s="26"/>
      <c r="G31" s="21"/>
      <c r="H31" s="13"/>
      <c r="I31" s="13"/>
      <c r="J31" s="24"/>
      <c r="K31" s="22"/>
      <c r="L31" s="30"/>
      <c r="M31" s="36"/>
      <c r="N31" s="36"/>
      <c r="O31" s="527"/>
      <c r="P31" s="686"/>
      <c r="Q31" s="686"/>
      <c r="R31" s="686"/>
      <c r="S31" s="527"/>
      <c r="T31" s="505"/>
      <c r="U31" s="505"/>
      <c r="V31" s="505"/>
      <c r="W31" s="11"/>
      <c r="X31" s="11"/>
      <c r="Y31" s="11"/>
    </row>
    <row r="32" spans="1:25" ht="16.5" customHeight="1" x14ac:dyDescent="0.25">
      <c r="A32" s="47"/>
      <c r="B32" s="136"/>
      <c r="C32" s="276">
        <v>19</v>
      </c>
      <c r="D32" s="80" t="s">
        <v>332</v>
      </c>
      <c r="E32" s="26"/>
      <c r="F32" s="26"/>
      <c r="G32" s="21"/>
      <c r="H32" s="13"/>
      <c r="I32" s="13"/>
      <c r="J32" s="24"/>
      <c r="K32" s="22">
        <f>P32</f>
        <v>15600</v>
      </c>
      <c r="L32" s="30"/>
      <c r="M32" s="36"/>
      <c r="N32" s="36"/>
      <c r="O32" s="527"/>
      <c r="P32" s="680">
        <v>15600</v>
      </c>
      <c r="Q32" s="686"/>
      <c r="R32" s="686"/>
      <c r="S32" s="527"/>
    </row>
    <row r="33" spans="1:19" ht="16.5" customHeight="1" x14ac:dyDescent="0.25">
      <c r="A33" s="11"/>
      <c r="B33" s="98"/>
      <c r="C33" s="254"/>
      <c r="D33" s="26"/>
      <c r="E33" s="26" t="s">
        <v>538</v>
      </c>
      <c r="F33" s="26"/>
      <c r="G33" s="21"/>
      <c r="H33" s="13"/>
      <c r="I33" s="13"/>
      <c r="J33" s="24"/>
      <c r="K33" s="22"/>
      <c r="L33" s="30">
        <f>SUM(K32)</f>
        <v>15600</v>
      </c>
      <c r="M33" s="36"/>
      <c r="N33" s="36"/>
      <c r="O33" s="527"/>
      <c r="P33" s="686"/>
      <c r="Q33" s="686"/>
      <c r="R33" s="686"/>
      <c r="S33" s="527"/>
    </row>
    <row r="34" spans="1:19" ht="16.5" customHeight="1" x14ac:dyDescent="0.25">
      <c r="A34" s="11"/>
      <c r="B34" s="98"/>
      <c r="C34" s="254"/>
      <c r="D34" s="288" t="s">
        <v>589</v>
      </c>
      <c r="E34" s="26"/>
      <c r="F34" s="26"/>
      <c r="G34" s="21"/>
      <c r="H34" s="13"/>
      <c r="I34" s="13"/>
      <c r="J34" s="24"/>
      <c r="K34" s="22"/>
      <c r="L34" s="30"/>
      <c r="M34" s="36"/>
      <c r="N34" s="36"/>
      <c r="O34" s="527"/>
      <c r="P34" s="686"/>
      <c r="Q34" s="686"/>
      <c r="R34" s="686"/>
      <c r="S34" s="527"/>
    </row>
    <row r="35" spans="1:19" ht="16.5" customHeight="1" x14ac:dyDescent="0.25">
      <c r="A35" s="11"/>
      <c r="B35" s="98"/>
      <c r="C35" s="254"/>
      <c r="D35" s="26"/>
      <c r="E35" s="26"/>
      <c r="F35" s="26"/>
      <c r="G35" s="21"/>
      <c r="H35" s="13"/>
      <c r="I35" s="13"/>
      <c r="J35" s="24"/>
      <c r="K35" s="22"/>
      <c r="L35" s="30"/>
      <c r="M35" s="36"/>
      <c r="N35" s="36"/>
      <c r="O35" s="527"/>
      <c r="P35" s="686"/>
      <c r="Q35" s="686"/>
      <c r="R35" s="686"/>
      <c r="S35" s="527"/>
    </row>
    <row r="36" spans="1:19" ht="16.5" customHeight="1" x14ac:dyDescent="0.25">
      <c r="A36" s="47"/>
      <c r="B36" s="136"/>
      <c r="C36" s="276">
        <v>22</v>
      </c>
      <c r="D36" s="26" t="s">
        <v>568</v>
      </c>
      <c r="E36" s="26"/>
      <c r="F36" s="26"/>
      <c r="G36" s="21"/>
      <c r="H36" s="13"/>
      <c r="I36" s="13"/>
      <c r="J36" s="24"/>
      <c r="K36" s="22">
        <f>P36</f>
        <v>7100</v>
      </c>
      <c r="L36" s="30"/>
      <c r="M36" s="36"/>
      <c r="N36" s="36"/>
      <c r="O36" s="527"/>
      <c r="P36" s="680">
        <v>7100</v>
      </c>
      <c r="Q36" s="686"/>
      <c r="R36" s="686"/>
      <c r="S36" s="527"/>
    </row>
    <row r="37" spans="1:19" ht="16.5" customHeight="1" x14ac:dyDescent="0.25">
      <c r="B37" s="98"/>
      <c r="C37" s="254"/>
      <c r="D37" s="26"/>
      <c r="E37" s="26" t="s">
        <v>538</v>
      </c>
      <c r="F37" s="26"/>
      <c r="G37" s="21"/>
      <c r="H37" s="13"/>
      <c r="I37" s="13"/>
      <c r="J37" s="24"/>
      <c r="K37" s="22"/>
      <c r="L37" s="30">
        <f>SUM(K36)</f>
        <v>7100</v>
      </c>
      <c r="M37" s="36"/>
      <c r="N37" s="36"/>
      <c r="O37" s="527"/>
      <c r="P37" s="686"/>
      <c r="Q37" s="686"/>
      <c r="R37" s="686"/>
      <c r="S37" s="527"/>
    </row>
    <row r="38" spans="1:19" ht="16.5" customHeight="1" x14ac:dyDescent="0.25">
      <c r="B38" s="98"/>
      <c r="C38" s="254"/>
      <c r="D38" s="163" t="s">
        <v>615</v>
      </c>
      <c r="E38" s="26"/>
      <c r="F38" s="26"/>
      <c r="G38" s="21"/>
      <c r="H38" s="13"/>
      <c r="I38" s="13"/>
      <c r="J38" s="24"/>
      <c r="K38" s="22"/>
      <c r="L38" s="30"/>
      <c r="M38" s="36"/>
      <c r="N38" s="36"/>
      <c r="O38" s="527"/>
      <c r="P38" s="686"/>
      <c r="Q38" s="686"/>
      <c r="R38" s="686"/>
      <c r="S38" s="527"/>
    </row>
    <row r="39" spans="1:19" ht="16.5" customHeight="1" x14ac:dyDescent="0.25">
      <c r="B39" s="98"/>
      <c r="C39" s="254"/>
      <c r="D39" s="26"/>
      <c r="E39" s="26"/>
      <c r="F39" s="26"/>
      <c r="G39" s="21"/>
      <c r="H39" s="13"/>
      <c r="I39" s="13"/>
      <c r="J39" s="24"/>
      <c r="K39" s="22"/>
      <c r="L39" s="30"/>
      <c r="M39" s="36"/>
      <c r="N39" s="36"/>
      <c r="O39" s="527"/>
      <c r="P39" s="686"/>
      <c r="Q39" s="686"/>
      <c r="R39" s="686"/>
      <c r="S39" s="527"/>
    </row>
    <row r="40" spans="1:19" ht="16.5" customHeight="1" x14ac:dyDescent="0.25">
      <c r="B40" s="136"/>
      <c r="C40" s="276">
        <v>22</v>
      </c>
      <c r="D40" s="26" t="s">
        <v>635</v>
      </c>
      <c r="E40" s="26"/>
      <c r="F40" s="26"/>
      <c r="G40" s="21"/>
      <c r="H40" s="13"/>
      <c r="I40" s="13"/>
      <c r="J40" s="24"/>
      <c r="K40" s="22">
        <f>L37</f>
        <v>7100</v>
      </c>
      <c r="L40" s="30"/>
      <c r="M40" s="36"/>
      <c r="N40" s="36"/>
      <c r="O40" s="527"/>
      <c r="P40" s="686"/>
      <c r="Q40" s="686"/>
      <c r="R40" s="686"/>
      <c r="S40" s="527"/>
    </row>
    <row r="41" spans="1:19" ht="16.5" customHeight="1" x14ac:dyDescent="0.25">
      <c r="B41" s="98"/>
      <c r="C41" s="254"/>
      <c r="D41" s="26"/>
      <c r="E41" s="26" t="s">
        <v>568</v>
      </c>
      <c r="F41" s="26"/>
      <c r="G41" s="21"/>
      <c r="H41" s="13"/>
      <c r="I41" s="13"/>
      <c r="J41" s="24"/>
      <c r="K41" s="22"/>
      <c r="L41" s="30">
        <f>SUM(K40)</f>
        <v>7100</v>
      </c>
    </row>
    <row r="42" spans="1:19" ht="16.5" customHeight="1" x14ac:dyDescent="0.25">
      <c r="B42" s="98"/>
      <c r="C42" s="254"/>
      <c r="D42" s="289" t="s">
        <v>268</v>
      </c>
      <c r="E42" s="26"/>
      <c r="F42" s="26"/>
      <c r="G42" s="21"/>
      <c r="H42" s="13"/>
      <c r="I42" s="13"/>
      <c r="J42" s="24"/>
      <c r="K42" s="22"/>
      <c r="L42" s="30"/>
    </row>
    <row r="43" spans="1:19" ht="5.0999999999999996" customHeight="1" x14ac:dyDescent="0.25"/>
  </sheetData>
  <customSheetViews>
    <customSheetView guid="{9794FA93-0DA1-4207-8A93-BAB6A553B531}" scale="85" showPageBreaks="1" fitToPage="1" printArea="1">
      <pageMargins left="1" right="0.7" top="0.85" bottom="0.8" header="0.5" footer="0.35"/>
      <printOptions horizontalCentered="1"/>
      <pageSetup scale="95" orientation="portrait" useFirstPageNumber="1" horizontalDpi="1200" verticalDpi="1200" r:id="rId1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pageMargins left="1" right="0.7" top="0.85" bottom="0.8" header="0.5" footer="0.35"/>
      <printOptions horizontalCentered="1"/>
      <pageSetup scale="94" orientation="portrait" useFirstPageNumber="1" horizontalDpi="1200" verticalDpi="1200" r:id="rId2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A34">
      <selection activeCell="M28" sqref="M28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A34">
      <selection activeCell="M28" sqref="M28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1" right="0.7" top="0.85" bottom="0.8" header="0.5" footer="0.35"/>
      <printOptions horizontalCentered="1"/>
      <pageSetup scale="94" orientation="portrait" useFirstPageNumber="1" horizontalDpi="1200" verticalDpi="1200" r:id="rId5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>
      <selection activeCell="P24" sqref="P24"/>
      <pageMargins left="1" right="0.7" top="0.85" bottom="0.8" header="0.5" footer="0.35"/>
      <printOptions horizontalCentered="1"/>
      <pageSetup scale="95" orientation="portrait" useFirstPageNumber="1" horizontalDpi="1200" verticalDpi="1200" r:id="rId6"/>
      <headerFooter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selection activeCell="P24" sqref="P24"/>
      <pageMargins left="1" right="0.7" top="0.85" bottom="0.8" header="0.5" footer="0.35"/>
      <printOptions horizontalCentered="1"/>
      <pageSetup scale="94" orientation="portrait" useFirstPageNumber="1" horizontalDpi="1200" verticalDpi="1200" r:id="rId7"/>
      <headerFooter alignWithMargins="0">
        <oddHeader>&amp;R&amp;"Times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6">
    <mergeCell ref="D4:J4"/>
    <mergeCell ref="D23:J23"/>
    <mergeCell ref="B4:C4"/>
    <mergeCell ref="B3:L3"/>
    <mergeCell ref="B22:L22"/>
    <mergeCell ref="B23:C23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8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9"/>
  <sheetViews>
    <sheetView zoomScale="70" zoomScaleNormal="70" workbookViewId="0">
      <selection activeCell="B1" sqref="B1"/>
    </sheetView>
  </sheetViews>
  <sheetFormatPr defaultRowHeight="15.75" x14ac:dyDescent="0.25"/>
  <cols>
    <col min="1" max="1" width="1.7109375" style="6" customWidth="1"/>
    <col min="2" max="2" width="5.42578125" style="6" customWidth="1"/>
    <col min="3" max="3" width="2.7109375" style="6" customWidth="1"/>
    <col min="4" max="5" width="9" style="6" bestFit="1" customWidth="1"/>
    <col min="6" max="6" width="9.42578125" style="6" customWidth="1"/>
    <col min="7" max="7" width="11.7109375" style="6" customWidth="1"/>
    <col min="8" max="8" width="6.7109375" style="6" customWidth="1"/>
    <col min="9" max="9" width="2.7109375" style="6" customWidth="1"/>
    <col min="10" max="10" width="12.7109375" style="6" customWidth="1"/>
    <col min="11" max="11" width="2.7109375" style="6" customWidth="1"/>
    <col min="12" max="12" width="12.7109375" style="6" customWidth="1"/>
    <col min="13" max="13" width="8.7109375" style="6" customWidth="1"/>
    <col min="14" max="14" width="2.7109375" style="6" customWidth="1"/>
    <col min="15" max="15" width="8.7109375" style="677" hidden="1" customWidth="1"/>
    <col min="16" max="16" width="2.7109375" style="677" hidden="1" customWidth="1"/>
    <col min="17" max="17" width="8.7109375" style="677" hidden="1" customWidth="1"/>
    <col min="18" max="18" width="2.7109375" style="677" hidden="1" customWidth="1"/>
    <col min="19" max="19" width="8.7109375" style="338" customWidth="1"/>
    <col min="20" max="20" width="2.7109375" style="338" customWidth="1"/>
    <col min="21" max="21" width="8.7109375" style="338" customWidth="1"/>
    <col min="22" max="22" width="2.7109375" style="338" customWidth="1"/>
    <col min="23" max="23" width="8.7109375" style="338" customWidth="1"/>
    <col min="24" max="24" width="9.28515625" style="338" bestFit="1" customWidth="1"/>
    <col min="25" max="16384" width="9.140625" style="6"/>
  </cols>
  <sheetData>
    <row r="1" spans="2:22" ht="28.5" customHeight="1" x14ac:dyDescent="0.25"/>
    <row r="2" spans="2:22" ht="18" customHeight="1" x14ac:dyDescent="0.25">
      <c r="B2" s="11" t="s">
        <v>566</v>
      </c>
      <c r="C2" s="11"/>
      <c r="D2" s="11"/>
      <c r="E2" s="11"/>
      <c r="F2" s="11"/>
      <c r="G2" s="11"/>
      <c r="H2" s="11"/>
      <c r="I2" s="11"/>
      <c r="J2" s="11"/>
      <c r="K2" s="11"/>
      <c r="L2" s="11"/>
      <c r="S2" s="505"/>
      <c r="T2" s="505"/>
      <c r="U2" s="505"/>
      <c r="V2" s="505"/>
    </row>
    <row r="3" spans="2:22" ht="5.0999999999999996" customHeight="1" x14ac:dyDescent="0.25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S3" s="505"/>
      <c r="T3" s="505"/>
      <c r="U3" s="505"/>
      <c r="V3" s="505"/>
    </row>
    <row r="4" spans="2:22" ht="15.95" customHeight="1" x14ac:dyDescent="0.25">
      <c r="B4" s="564" t="s">
        <v>711</v>
      </c>
      <c r="C4" s="564"/>
      <c r="D4" s="564"/>
      <c r="E4" s="564"/>
      <c r="F4" s="564"/>
      <c r="G4" s="564"/>
      <c r="H4" s="564"/>
      <c r="I4" s="564"/>
      <c r="J4" s="564"/>
      <c r="K4" s="564"/>
      <c r="L4" s="564"/>
      <c r="S4" s="505"/>
      <c r="T4" s="505"/>
      <c r="U4" s="505"/>
      <c r="V4" s="505"/>
    </row>
    <row r="5" spans="2:22" ht="15.95" customHeight="1" x14ac:dyDescent="0.25">
      <c r="B5" s="565" t="s">
        <v>570</v>
      </c>
      <c r="C5" s="565"/>
      <c r="D5" s="565"/>
      <c r="E5" s="565"/>
      <c r="F5" s="565"/>
      <c r="G5" s="565"/>
      <c r="H5" s="565"/>
      <c r="I5" s="565"/>
      <c r="J5" s="565"/>
      <c r="K5" s="565"/>
      <c r="L5" s="565"/>
      <c r="S5" s="505"/>
      <c r="T5" s="505"/>
      <c r="V5" s="505"/>
    </row>
    <row r="6" spans="2:22" ht="15.95" customHeight="1" x14ac:dyDescent="0.25">
      <c r="B6" s="566" t="s">
        <v>807</v>
      </c>
      <c r="C6" s="566"/>
      <c r="D6" s="566"/>
      <c r="E6" s="566"/>
      <c r="F6" s="566"/>
      <c r="G6" s="566"/>
      <c r="H6" s="566"/>
      <c r="I6" s="566"/>
      <c r="J6" s="566"/>
      <c r="K6" s="566"/>
      <c r="L6" s="566"/>
      <c r="S6" s="505"/>
      <c r="T6" s="505"/>
      <c r="V6" s="505"/>
    </row>
    <row r="7" spans="2:22" ht="18" customHeight="1" x14ac:dyDescent="0.25">
      <c r="B7" s="567" t="s">
        <v>546</v>
      </c>
      <c r="C7" s="567"/>
      <c r="D7" s="567"/>
      <c r="E7" s="567"/>
      <c r="F7" s="567"/>
      <c r="G7" s="567"/>
      <c r="H7" s="567"/>
      <c r="I7" s="567"/>
      <c r="J7" s="293" t="s">
        <v>545</v>
      </c>
      <c r="K7" s="293"/>
      <c r="L7" s="293" t="s">
        <v>543</v>
      </c>
      <c r="M7" s="11"/>
      <c r="O7" s="680" t="s">
        <v>545</v>
      </c>
      <c r="Q7" s="680" t="s">
        <v>543</v>
      </c>
      <c r="S7" s="505"/>
      <c r="T7" s="505"/>
      <c r="V7" s="505"/>
    </row>
    <row r="8" spans="2:22" ht="5.0999999999999996" customHeight="1" x14ac:dyDescent="0.25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1"/>
      <c r="S8" s="505"/>
      <c r="T8" s="505"/>
      <c r="V8" s="505"/>
    </row>
    <row r="9" spans="2:22" ht="18" customHeight="1" x14ac:dyDescent="0.25">
      <c r="B9" s="6" t="s">
        <v>258</v>
      </c>
      <c r="F9" s="11"/>
      <c r="G9" s="11"/>
      <c r="J9" s="158">
        <f>IF(O9&lt;0,0,O9)</f>
        <v>12850</v>
      </c>
      <c r="L9" s="158"/>
      <c r="O9" s="680">
        <v>12850</v>
      </c>
      <c r="Q9" s="680"/>
      <c r="R9" s="682" t="s">
        <v>1057</v>
      </c>
      <c r="S9" s="505"/>
      <c r="T9" s="505"/>
      <c r="V9" s="505"/>
    </row>
    <row r="10" spans="2:22" ht="15.95" customHeight="1" x14ac:dyDescent="0.25">
      <c r="B10" s="6" t="s">
        <v>259</v>
      </c>
      <c r="F10" s="11"/>
      <c r="G10" s="11"/>
      <c r="J10" s="160">
        <f>IF(O10&lt;0,0,O10)</f>
        <v>5700</v>
      </c>
      <c r="L10" s="157"/>
      <c r="O10" s="680">
        <v>5700</v>
      </c>
      <c r="Q10" s="680"/>
      <c r="S10" s="505"/>
      <c r="T10" s="505"/>
      <c r="V10" s="505"/>
    </row>
    <row r="11" spans="2:22" ht="15.95" customHeight="1" x14ac:dyDescent="0.25">
      <c r="B11" s="6" t="s">
        <v>260</v>
      </c>
      <c r="F11" s="11"/>
      <c r="G11" s="11"/>
      <c r="J11" s="159">
        <f>IF(O11&lt;0,0,O11)</f>
        <v>12725</v>
      </c>
      <c r="L11" s="157"/>
      <c r="O11" s="680">
        <v>12725</v>
      </c>
      <c r="Q11" s="680"/>
      <c r="S11" s="505"/>
      <c r="T11" s="505"/>
      <c r="V11" s="505"/>
    </row>
    <row r="12" spans="2:22" ht="15.95" customHeight="1" x14ac:dyDescent="0.25">
      <c r="B12" s="6" t="s">
        <v>261</v>
      </c>
      <c r="F12" s="11"/>
      <c r="G12" s="11"/>
      <c r="J12" s="157" t="s">
        <v>504</v>
      </c>
      <c r="L12" s="243">
        <f>IF(Q12&lt;0,0,Q12)</f>
        <v>2825</v>
      </c>
      <c r="O12" s="680"/>
      <c r="Q12" s="680">
        <v>2825</v>
      </c>
      <c r="S12" s="505"/>
      <c r="T12" s="505"/>
      <c r="V12" s="505"/>
    </row>
    <row r="13" spans="2:22" ht="15.95" customHeight="1" x14ac:dyDescent="0.25">
      <c r="B13" s="6" t="s">
        <v>262</v>
      </c>
      <c r="F13" s="11"/>
      <c r="G13" s="11"/>
      <c r="J13" s="157" t="s">
        <v>504</v>
      </c>
      <c r="L13" s="159">
        <f>IF(Q13&lt;0,0,Q13)</f>
        <v>15000</v>
      </c>
      <c r="M13" s="11"/>
      <c r="O13" s="680"/>
      <c r="Q13" s="680">
        <v>15000</v>
      </c>
      <c r="S13" s="505"/>
      <c r="T13" s="505"/>
      <c r="V13" s="505"/>
    </row>
    <row r="14" spans="2:22" ht="15.95" customHeight="1" x14ac:dyDescent="0.25">
      <c r="B14" s="6" t="s">
        <v>263</v>
      </c>
      <c r="F14" s="11"/>
      <c r="G14" s="11"/>
      <c r="J14" s="160">
        <f>IF(O14&lt;0,0,O14)</f>
        <v>1500</v>
      </c>
      <c r="L14" s="157"/>
      <c r="O14" s="680">
        <v>1500</v>
      </c>
      <c r="Q14" s="680"/>
      <c r="S14" s="505"/>
      <c r="T14" s="505"/>
      <c r="V14" s="505"/>
    </row>
    <row r="15" spans="2:22" ht="15.95" customHeight="1" x14ac:dyDescent="0.25">
      <c r="B15" s="6" t="s">
        <v>264</v>
      </c>
      <c r="F15" s="11"/>
      <c r="G15" s="11"/>
      <c r="J15" s="157" t="s">
        <v>504</v>
      </c>
      <c r="L15" s="159">
        <f>IF(Q15&lt;0,0,Q15)</f>
        <v>23150</v>
      </c>
      <c r="O15" s="680"/>
      <c r="Q15" s="680">
        <v>23150</v>
      </c>
      <c r="S15" s="505"/>
      <c r="T15" s="505"/>
      <c r="V15" s="505"/>
    </row>
    <row r="16" spans="2:22" ht="15.95" customHeight="1" x14ac:dyDescent="0.25">
      <c r="B16" s="6" t="s">
        <v>265</v>
      </c>
      <c r="F16" s="11"/>
      <c r="G16" s="11"/>
      <c r="J16" s="160">
        <f>IF(O16&lt;0,0,O16)</f>
        <v>2400</v>
      </c>
      <c r="L16" s="157"/>
      <c r="O16" s="680">
        <v>2400</v>
      </c>
      <c r="Q16" s="680"/>
      <c r="S16" s="505"/>
      <c r="T16" s="505"/>
      <c r="U16" s="505"/>
      <c r="V16" s="505"/>
    </row>
    <row r="17" spans="2:17" ht="15.95" customHeight="1" x14ac:dyDescent="0.25">
      <c r="B17" s="6" t="s">
        <v>266</v>
      </c>
      <c r="F17" s="11"/>
      <c r="G17" s="11"/>
      <c r="J17" s="160">
        <f>IF(O17&lt;0,0,O17)</f>
        <v>4300</v>
      </c>
      <c r="L17" s="157"/>
      <c r="O17" s="680">
        <v>4300</v>
      </c>
      <c r="Q17" s="680"/>
    </row>
    <row r="18" spans="2:17" ht="15.95" customHeight="1" x14ac:dyDescent="0.25">
      <c r="B18" s="6" t="s">
        <v>267</v>
      </c>
      <c r="F18" s="11"/>
      <c r="G18" s="11"/>
      <c r="J18" s="161">
        <f>IF(O18&lt;0,0,O18)</f>
        <v>1500</v>
      </c>
      <c r="L18" s="290">
        <v>0</v>
      </c>
      <c r="O18" s="680">
        <v>1500</v>
      </c>
      <c r="Q18" s="680"/>
    </row>
    <row r="19" spans="2:17" ht="17.100000000000001" customHeight="1" x14ac:dyDescent="0.25">
      <c r="F19" s="11"/>
      <c r="G19" s="11"/>
      <c r="J19" s="162">
        <f>SUM(J9:J18)</f>
        <v>40975</v>
      </c>
      <c r="L19" s="162">
        <f>SUM(L9:L18)</f>
        <v>40975</v>
      </c>
    </row>
  </sheetData>
  <customSheetViews>
    <customSheetView guid="{9794FA93-0DA1-4207-8A93-BAB6A553B531}" scale="85" showPageBreaks="1" fitToPage="1" printArea="1">
      <selection activeCell="H33" sqref="H33"/>
      <pageMargins left="0.7" right="1" top="0.85" bottom="0.8" header="0.5" footer="0.35"/>
      <printOptions horizontalCentered="1"/>
      <pageSetup orientation="portrait" useFirstPageNumber="1" horizontalDpi="1200" verticalDpi="1200" r:id="rId1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28A33377-6AE8-42A6-A587-22879A610865}" scale="80" showPageBreaks="1" fitToPage="1" printArea="1">
      <selection activeCell="R9" sqref="R9"/>
      <pageMargins left="0.7" right="1" top="0.85" bottom="0.8" header="0.5" footer="0.35"/>
      <printOptions horizontalCentered="1"/>
      <pageSetup orientation="portrait" useFirstPageNumber="1" horizontalDpi="1200" verticalDpi="1200" r:id="rId2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B094F2F7-597C-480B-B616-0E087F5F76BE}" showPageBreaks="1" printArea="1" showRuler="0" topLeftCell="D28">
      <selection activeCell="E7" activeCellId="1" sqref="J6 E7"/>
      <pageMargins left="1" right="1" top="1" bottom="1" header="0" footer="0"/>
      <pageSetup paperSize="9" orientation="portrait" horizontalDpi="1200" verticalDpi="1200" r:id="rId3"/>
      <headerFooter alignWithMargins="0"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8D62099-5502-4B94-A53F-41DD41FEFDD9}" showPageBreaks="1" printArea="1" topLeftCell="D28">
      <selection activeCell="E7" activeCellId="1" sqref="J6 E7"/>
      <pageMargins left="1" right="1" top="1" bottom="1" header="0" footer="0"/>
      <pageSetup paperSize="9" orientation="portrait" horizontalDpi="1200" verticalDpi="1200" r:id="rId4"/>
      <headerFooter>
        <oddFooter>&amp;C&amp;"Arial,Regular"&amp;10© 2010 Cengage Learning. All Rights Reserved. May not be scanned, copied or duplicated, or posted to a publicly accessible website, in whole or in part.</oddFooter>
      </headerFooter>
    </customSheetView>
    <customSheetView guid="{E15F9888-A7E1-45B9-8D6D-A370A52F3CAA}" showPageBreaks="1" fitToPage="1" printArea="1">
      <pageMargins left="0.7" right="1" top="0.85" bottom="0.8" header="0.5" footer="0.35"/>
      <printOptions horizontalCentered="1"/>
      <pageSetup orientation="portrait" useFirstPageNumber="1" horizontalDpi="1200" verticalDpi="1200" r:id="rId5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6F5868D2-82DA-41BA-A30E-E93393A2A484}" scale="85" fitToPage="1">
      <selection activeCell="Q1" sqref="Q1:S65536"/>
      <pageMargins left="0.7" right="1" top="0.85" bottom="0.8" header="0.5" footer="0.35"/>
      <printOptions horizontalCentered="1"/>
      <pageSetup orientation="portrait" useFirstPageNumber="1" horizontalDpi="1200" verticalDpi="1200" r:id="rId6"/>
      <headerFooter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  <customSheetView guid="{DEB1E275-8A17-4BCE-A801-98B8C9B19312}" scale="85" fitToPage="1" showRuler="0">
      <selection activeCell="Q1" sqref="Q1:S65536"/>
      <pageMargins left="0.7" right="1" top="0.85" bottom="0.8" header="0.5" footer="0.35"/>
      <printOptions horizontalCentered="1"/>
      <pageSetup orientation="portrait" useFirstPageNumber="1" horizontalDpi="1200" verticalDpi="1200" r:id="rId7"/>
      <headerFooter alignWithMargins="0">
        <oddHeader>&amp;L&amp;"Times New Roman,Regular"&amp;10CHAPTER 2        The Accounting Information System</oddHeader>
        <oddFooter>&amp;C&amp;"Times New Roman,Regular"&amp;8
&amp;"Arial,Bold"&amp;11&amp;A&amp;"Times New Roman,Regular"&amp;8
© 2012 Cengage Learning. All Rights Reserved. May not be scanned, copied or duplicated, or posted to a publicly accessible website, in whole or in part.</oddFooter>
      </headerFooter>
    </customSheetView>
  </customSheetViews>
  <mergeCells count="4">
    <mergeCell ref="B4:L4"/>
    <mergeCell ref="B5:L5"/>
    <mergeCell ref="B6:L6"/>
    <mergeCell ref="B7:I7"/>
  </mergeCells>
  <phoneticPr fontId="10" type="noConversion"/>
  <printOptions horizontalCentered="1"/>
  <pageMargins left="0.7" right="1" top="0.85" bottom="0.8" header="0.5" footer="0.35"/>
  <pageSetup scale="93" orientation="portrait" useFirstPageNumber="1" horizontalDpi="1200" verticalDpi="1200" r:id="rId8"/>
  <headerFooter>
    <oddHeader>&amp;L&amp;"Times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="70" zoomScaleNormal="70" workbookViewId="0">
      <selection activeCell="B1" sqref="B1"/>
    </sheetView>
  </sheetViews>
  <sheetFormatPr defaultRowHeight="15.75" x14ac:dyDescent="0.25"/>
  <cols>
    <col min="1" max="1" width="1.7109375" style="396" customWidth="1"/>
    <col min="2" max="2" width="4.7109375" style="396" customWidth="1"/>
    <col min="3" max="3" width="10.28515625" style="396" customWidth="1"/>
    <col min="4" max="4" width="4.7109375" style="396" customWidth="1"/>
    <col min="5" max="5" width="10.5703125" style="396" customWidth="1"/>
    <col min="6" max="6" width="3.5703125" style="396" customWidth="1"/>
    <col min="7" max="7" width="23.28515625" style="396" customWidth="1"/>
    <col min="8" max="8" width="3.42578125" style="396" customWidth="1"/>
    <col min="9" max="9" width="16.42578125" customWidth="1"/>
    <col min="10" max="10" width="5.140625" customWidth="1"/>
    <col min="12" max="12" width="54.5703125" style="676" hidden="1" customWidth="1"/>
    <col min="13" max="14" width="8.85546875" style="676" hidden="1" customWidth="1"/>
    <col min="15" max="16" width="8.85546875" style="510" customWidth="1"/>
  </cols>
  <sheetData>
    <row r="1" spans="1:16" s="416" customFormat="1" ht="28.5" customHeight="1" x14ac:dyDescent="0.25">
      <c r="A1" s="168"/>
      <c r="B1" s="168"/>
      <c r="C1" s="168"/>
      <c r="D1" s="168"/>
      <c r="E1" s="168"/>
      <c r="F1" s="168"/>
      <c r="G1" s="168"/>
      <c r="H1" s="168"/>
      <c r="L1" s="688"/>
      <c r="M1" s="688"/>
      <c r="N1" s="688"/>
      <c r="O1" s="509"/>
      <c r="P1" s="509"/>
    </row>
    <row r="2" spans="1:16" s="416" customFormat="1" ht="15.75" customHeight="1" x14ac:dyDescent="0.25">
      <c r="A2" s="569" t="s">
        <v>904</v>
      </c>
      <c r="B2" s="569"/>
      <c r="C2" s="569"/>
      <c r="D2" s="569"/>
      <c r="E2" s="569"/>
      <c r="F2" s="569"/>
      <c r="G2" s="569"/>
      <c r="H2" s="569"/>
      <c r="I2" s="569"/>
      <c r="J2" s="569"/>
      <c r="K2" s="569"/>
      <c r="L2" s="688"/>
      <c r="M2" s="688"/>
      <c r="N2" s="688"/>
      <c r="O2" s="509"/>
      <c r="P2" s="509"/>
    </row>
    <row r="3" spans="1:16" s="416" customFormat="1" x14ac:dyDescent="0.25">
      <c r="B3" s="395" t="s">
        <v>867</v>
      </c>
      <c r="C3" s="395"/>
      <c r="D3" s="395"/>
      <c r="E3" s="395"/>
      <c r="F3" s="395"/>
      <c r="G3" s="395"/>
      <c r="H3" s="395"/>
      <c r="L3" s="688"/>
      <c r="M3" s="688"/>
      <c r="N3" s="688"/>
      <c r="O3" s="509"/>
      <c r="P3" s="509"/>
    </row>
    <row r="4" spans="1:16" s="416" customFormat="1" x14ac:dyDescent="0.25">
      <c r="B4" s="417" t="s">
        <v>509</v>
      </c>
      <c r="C4" s="418" t="s">
        <v>877</v>
      </c>
      <c r="D4" s="395"/>
      <c r="E4" s="395"/>
      <c r="F4" s="395"/>
      <c r="G4" s="395"/>
      <c r="H4" s="395"/>
      <c r="L4" s="688"/>
      <c r="M4" s="688"/>
      <c r="N4" s="688"/>
      <c r="O4" s="509"/>
      <c r="P4" s="509"/>
    </row>
    <row r="5" spans="1:16" s="416" customFormat="1" x14ac:dyDescent="0.25">
      <c r="B5" s="417" t="s">
        <v>510</v>
      </c>
      <c r="C5" s="418" t="s">
        <v>513</v>
      </c>
      <c r="D5" s="395"/>
      <c r="E5" s="395"/>
      <c r="F5" s="395"/>
      <c r="G5" s="395"/>
      <c r="H5" s="395"/>
      <c r="L5" s="688"/>
      <c r="M5" s="688"/>
      <c r="N5" s="688"/>
      <c r="O5" s="509"/>
      <c r="P5" s="509"/>
    </row>
    <row r="6" spans="1:16" s="416" customFormat="1" x14ac:dyDescent="0.25">
      <c r="B6" s="417" t="s">
        <v>511</v>
      </c>
      <c r="C6" s="418" t="s">
        <v>656</v>
      </c>
      <c r="D6" s="395"/>
      <c r="E6" s="395"/>
      <c r="F6" s="395"/>
      <c r="G6" s="395"/>
      <c r="H6" s="395"/>
      <c r="L6" s="688"/>
      <c r="M6" s="688"/>
      <c r="N6" s="688"/>
      <c r="O6" s="509"/>
      <c r="P6" s="509"/>
    </row>
    <row r="7" spans="1:16" s="416" customFormat="1" x14ac:dyDescent="0.25">
      <c r="B7" s="417" t="s">
        <v>517</v>
      </c>
      <c r="C7" s="418" t="s">
        <v>653</v>
      </c>
      <c r="D7" s="395"/>
      <c r="E7" s="395"/>
      <c r="F7" s="395"/>
      <c r="G7" s="395"/>
      <c r="H7" s="395"/>
      <c r="L7" s="688"/>
      <c r="M7" s="688"/>
      <c r="N7" s="688"/>
      <c r="O7" s="509"/>
      <c r="P7" s="509"/>
    </row>
    <row r="8" spans="1:16" s="416" customFormat="1" x14ac:dyDescent="0.25">
      <c r="B8" s="417" t="s">
        <v>527</v>
      </c>
      <c r="C8" s="418" t="s">
        <v>876</v>
      </c>
      <c r="D8" s="395"/>
      <c r="E8" s="395"/>
      <c r="F8" s="395"/>
      <c r="G8" s="395"/>
      <c r="H8" s="395"/>
      <c r="L8" s="688"/>
      <c r="M8" s="688"/>
      <c r="N8" s="688"/>
      <c r="O8" s="509"/>
      <c r="P8" s="509"/>
    </row>
    <row r="9" spans="1:16" s="416" customFormat="1" x14ac:dyDescent="0.25">
      <c r="B9" s="417" t="s">
        <v>528</v>
      </c>
      <c r="C9" s="418" t="s">
        <v>652</v>
      </c>
      <c r="D9" s="395"/>
      <c r="E9" s="395"/>
      <c r="F9" s="395"/>
      <c r="G9" s="395"/>
      <c r="H9" s="395"/>
      <c r="L9" s="688"/>
      <c r="M9" s="688"/>
      <c r="N9" s="688"/>
      <c r="O9" s="509"/>
      <c r="P9" s="509"/>
    </row>
    <row r="10" spans="1:16" s="416" customFormat="1" x14ac:dyDescent="0.25">
      <c r="A10" s="395"/>
      <c r="B10" s="395"/>
      <c r="C10" s="395"/>
      <c r="D10" s="395"/>
      <c r="E10" s="395"/>
      <c r="F10" s="395"/>
      <c r="G10" s="395"/>
      <c r="H10" s="395"/>
      <c r="L10" s="688"/>
      <c r="M10" s="688"/>
      <c r="N10" s="688"/>
      <c r="O10" s="509"/>
      <c r="P10" s="509"/>
    </row>
    <row r="11" spans="1:16" s="416" customFormat="1" x14ac:dyDescent="0.25">
      <c r="B11" s="395" t="s">
        <v>868</v>
      </c>
      <c r="C11" s="395"/>
      <c r="D11" s="395"/>
      <c r="E11" s="395"/>
      <c r="F11" s="395"/>
      <c r="G11" s="395"/>
      <c r="H11" s="395"/>
      <c r="L11" s="688"/>
      <c r="M11" s="688"/>
      <c r="N11" s="688"/>
      <c r="O11" s="509"/>
      <c r="P11" s="509"/>
    </row>
    <row r="12" spans="1:16" s="416" customFormat="1" x14ac:dyDescent="0.25">
      <c r="B12" s="417" t="s">
        <v>509</v>
      </c>
      <c r="C12" s="418" t="s">
        <v>881</v>
      </c>
      <c r="D12" s="395"/>
      <c r="E12" s="395"/>
      <c r="F12" s="395"/>
      <c r="G12" s="395"/>
      <c r="H12" s="395"/>
      <c r="L12" s="688"/>
      <c r="M12" s="688"/>
      <c r="N12" s="688"/>
      <c r="O12" s="509"/>
      <c r="P12" s="509"/>
    </row>
    <row r="13" spans="1:16" s="416" customFormat="1" x14ac:dyDescent="0.25">
      <c r="B13" s="417" t="s">
        <v>510</v>
      </c>
      <c r="C13" s="418" t="s">
        <v>878</v>
      </c>
      <c r="D13" s="395"/>
      <c r="E13" s="395"/>
      <c r="F13" s="395"/>
      <c r="G13" s="395"/>
      <c r="H13" s="395"/>
      <c r="L13" s="688"/>
      <c r="M13" s="688"/>
      <c r="N13" s="688"/>
      <c r="O13" s="509"/>
      <c r="P13" s="509"/>
    </row>
    <row r="14" spans="1:16" s="416" customFormat="1" x14ac:dyDescent="0.25">
      <c r="B14" s="417" t="s">
        <v>511</v>
      </c>
      <c r="C14" s="418" t="s">
        <v>879</v>
      </c>
      <c r="D14" s="395"/>
      <c r="E14" s="395"/>
      <c r="F14" s="395"/>
      <c r="G14" s="395"/>
      <c r="H14" s="395"/>
      <c r="L14" s="688"/>
      <c r="M14" s="688"/>
      <c r="N14" s="688"/>
      <c r="O14" s="509"/>
      <c r="P14" s="509"/>
    </row>
    <row r="15" spans="1:16" s="416" customFormat="1" x14ac:dyDescent="0.25">
      <c r="B15" s="417" t="s">
        <v>517</v>
      </c>
      <c r="C15" s="418" t="s">
        <v>880</v>
      </c>
      <c r="D15" s="395"/>
      <c r="E15" s="395"/>
      <c r="F15" s="395"/>
      <c r="G15" s="395"/>
      <c r="H15" s="395"/>
      <c r="L15" s="688"/>
      <c r="M15" s="688"/>
      <c r="N15" s="688"/>
      <c r="O15" s="509"/>
      <c r="P15" s="509"/>
    </row>
    <row r="16" spans="1:16" s="416" customFormat="1" x14ac:dyDescent="0.25">
      <c r="B16" s="417" t="s">
        <v>527</v>
      </c>
      <c r="C16" s="418" t="s">
        <v>866</v>
      </c>
      <c r="D16" s="395"/>
      <c r="E16" s="395"/>
      <c r="F16" s="395"/>
      <c r="G16" s="395"/>
      <c r="H16" s="395"/>
      <c r="L16" s="688"/>
      <c r="M16" s="688"/>
      <c r="N16" s="688"/>
      <c r="O16" s="509"/>
      <c r="P16" s="509"/>
    </row>
    <row r="17" spans="1:16" s="416" customFormat="1" x14ac:dyDescent="0.25">
      <c r="A17" s="395"/>
      <c r="B17" s="395"/>
      <c r="C17" s="395"/>
      <c r="D17" s="395"/>
      <c r="E17" s="395"/>
      <c r="F17" s="395"/>
      <c r="G17" s="395"/>
      <c r="H17" s="395"/>
      <c r="L17" s="688"/>
      <c r="M17" s="688"/>
      <c r="N17" s="688"/>
      <c r="O17" s="509"/>
      <c r="P17" s="509"/>
    </row>
    <row r="18" spans="1:16" s="416" customFormat="1" x14ac:dyDescent="0.25">
      <c r="B18" s="395" t="s">
        <v>869</v>
      </c>
      <c r="C18" s="395"/>
      <c r="D18" s="395"/>
      <c r="E18" s="395"/>
      <c r="F18" s="395"/>
      <c r="G18" s="395"/>
      <c r="H18" s="395"/>
      <c r="L18" s="688"/>
      <c r="M18" s="688"/>
      <c r="N18" s="688"/>
      <c r="O18" s="509"/>
      <c r="P18" s="509"/>
    </row>
    <row r="19" spans="1:16" s="416" customFormat="1" x14ac:dyDescent="0.25">
      <c r="B19" s="417" t="s">
        <v>509</v>
      </c>
      <c r="C19" s="418" t="s">
        <v>526</v>
      </c>
      <c r="D19" s="395"/>
      <c r="E19" s="395"/>
      <c r="F19" s="395"/>
      <c r="G19" s="395"/>
      <c r="H19" s="395"/>
      <c r="L19" s="688"/>
      <c r="M19" s="688"/>
      <c r="N19" s="688"/>
      <c r="O19" s="509"/>
      <c r="P19" s="509"/>
    </row>
    <row r="20" spans="1:16" s="416" customFormat="1" x14ac:dyDescent="0.25">
      <c r="B20" s="417" t="s">
        <v>510</v>
      </c>
      <c r="C20" s="418" t="s">
        <v>526</v>
      </c>
      <c r="D20" s="395"/>
      <c r="E20" s="395"/>
      <c r="F20" s="395"/>
      <c r="G20" s="395"/>
      <c r="H20" s="395"/>
      <c r="L20" s="688"/>
      <c r="M20" s="688"/>
      <c r="N20" s="688"/>
      <c r="O20" s="509"/>
      <c r="P20" s="509"/>
    </row>
    <row r="21" spans="1:16" s="416" customFormat="1" x14ac:dyDescent="0.25">
      <c r="B21" s="417" t="s">
        <v>511</v>
      </c>
      <c r="C21" s="418" t="s">
        <v>526</v>
      </c>
      <c r="D21" s="395"/>
      <c r="E21" s="395"/>
      <c r="F21" s="395"/>
      <c r="G21" s="395"/>
      <c r="H21" s="395"/>
      <c r="L21" s="688"/>
      <c r="M21" s="688"/>
      <c r="N21" s="688"/>
      <c r="O21" s="509"/>
      <c r="P21" s="509"/>
    </row>
    <row r="22" spans="1:16" s="416" customFormat="1" x14ac:dyDescent="0.25">
      <c r="B22" s="417" t="s">
        <v>517</v>
      </c>
      <c r="C22" s="418" t="s">
        <v>905</v>
      </c>
      <c r="D22" s="395"/>
      <c r="E22" s="395"/>
      <c r="F22" s="395"/>
      <c r="G22" s="395"/>
      <c r="H22" s="395"/>
      <c r="L22" s="688"/>
      <c r="M22" s="688"/>
      <c r="N22" s="688"/>
      <c r="O22" s="509"/>
      <c r="P22" s="509"/>
    </row>
    <row r="23" spans="1:16" s="416" customFormat="1" x14ac:dyDescent="0.25">
      <c r="A23" s="395"/>
      <c r="C23" s="418" t="s">
        <v>907</v>
      </c>
      <c r="D23" s="395"/>
      <c r="E23" s="395"/>
      <c r="F23" s="395"/>
      <c r="G23" s="395"/>
      <c r="H23" s="395"/>
      <c r="L23" s="688"/>
      <c r="M23" s="688"/>
      <c r="N23" s="688"/>
      <c r="O23" s="509"/>
      <c r="P23" s="509"/>
    </row>
    <row r="24" spans="1:16" s="416" customFormat="1" x14ac:dyDescent="0.25">
      <c r="A24" s="395"/>
      <c r="C24" s="418" t="s">
        <v>906</v>
      </c>
      <c r="D24" s="395"/>
      <c r="E24" s="395"/>
      <c r="F24" s="395"/>
      <c r="G24" s="395"/>
      <c r="H24" s="395"/>
      <c r="L24" s="688"/>
      <c r="M24" s="688"/>
      <c r="N24" s="688"/>
      <c r="O24" s="509"/>
      <c r="P24" s="509"/>
    </row>
    <row r="25" spans="1:16" x14ac:dyDescent="0.25">
      <c r="A25" s="397"/>
    </row>
    <row r="26" spans="1:16" x14ac:dyDescent="0.25">
      <c r="B26" s="395" t="s">
        <v>870</v>
      </c>
    </row>
    <row r="27" spans="1:16" x14ac:dyDescent="0.25">
      <c r="A27" s="168"/>
      <c r="B27" s="168"/>
      <c r="C27" s="168"/>
      <c r="D27" s="168"/>
      <c r="E27" s="168"/>
      <c r="G27" s="568" t="s">
        <v>871</v>
      </c>
      <c r="H27" s="568"/>
      <c r="I27" s="568"/>
      <c r="J27" s="568"/>
    </row>
    <row r="28" spans="1:16" x14ac:dyDescent="0.25">
      <c r="C28" s="410" t="s">
        <v>534</v>
      </c>
      <c r="D28" s="410" t="s">
        <v>269</v>
      </c>
      <c r="E28" s="410" t="s">
        <v>535</v>
      </c>
      <c r="F28" s="410" t="s">
        <v>532</v>
      </c>
      <c r="G28" s="419" t="s">
        <v>872</v>
      </c>
      <c r="H28" s="410" t="s">
        <v>532</v>
      </c>
      <c r="I28" s="568" t="s">
        <v>549</v>
      </c>
      <c r="J28" s="568"/>
    </row>
    <row r="29" spans="1:16" x14ac:dyDescent="0.25">
      <c r="B29" s="411" t="s">
        <v>509</v>
      </c>
      <c r="C29" s="414">
        <f>M29</f>
        <v>50000</v>
      </c>
      <c r="E29" s="414">
        <f>C29</f>
        <v>50000</v>
      </c>
      <c r="F29" s="414"/>
      <c r="G29" s="414"/>
      <c r="H29" s="414"/>
      <c r="L29" s="689" t="s">
        <v>1073</v>
      </c>
      <c r="M29" s="680">
        <v>50000</v>
      </c>
      <c r="N29" s="677"/>
    </row>
    <row r="30" spans="1:16" x14ac:dyDescent="0.25">
      <c r="B30" s="411" t="s">
        <v>510</v>
      </c>
      <c r="C30" s="414">
        <f>M30</f>
        <v>25000</v>
      </c>
      <c r="D30" s="414"/>
      <c r="E30" s="414"/>
      <c r="F30" s="414"/>
      <c r="G30" s="414"/>
      <c r="H30" s="414"/>
      <c r="L30" s="689" t="s">
        <v>1074</v>
      </c>
      <c r="M30" s="690">
        <v>25000</v>
      </c>
      <c r="N30" s="677"/>
    </row>
    <row r="31" spans="1:16" x14ac:dyDescent="0.25">
      <c r="A31" s="168"/>
      <c r="C31" s="414">
        <f>-M30</f>
        <v>-25000</v>
      </c>
      <c r="D31" s="414"/>
      <c r="E31" s="414"/>
      <c r="F31" s="414"/>
      <c r="G31" s="414"/>
      <c r="H31" s="414"/>
      <c r="L31" s="689" t="s">
        <v>1075</v>
      </c>
      <c r="M31" s="680">
        <v>500</v>
      </c>
      <c r="N31" s="682" t="s">
        <v>144</v>
      </c>
    </row>
    <row r="32" spans="1:16" x14ac:dyDescent="0.25">
      <c r="B32" s="411" t="s">
        <v>511</v>
      </c>
      <c r="C32" s="414">
        <f>-M31</f>
        <v>-500</v>
      </c>
      <c r="D32" s="414"/>
      <c r="E32" s="414"/>
      <c r="F32" s="414"/>
      <c r="I32" s="414">
        <f>-M31</f>
        <v>-500</v>
      </c>
      <c r="L32" s="689" t="s">
        <v>1076</v>
      </c>
      <c r="M32" s="680">
        <v>10000</v>
      </c>
      <c r="N32" s="677"/>
    </row>
    <row r="33" spans="1:14" x14ac:dyDescent="0.25">
      <c r="B33" s="411" t="s">
        <v>517</v>
      </c>
      <c r="C33" s="414">
        <f>M32</f>
        <v>10000</v>
      </c>
      <c r="D33" s="414"/>
      <c r="E33" s="414"/>
      <c r="F33" s="414"/>
      <c r="I33" s="414">
        <f>M32</f>
        <v>10000</v>
      </c>
      <c r="L33" s="689" t="s">
        <v>1077</v>
      </c>
      <c r="M33" s="680">
        <v>3000</v>
      </c>
      <c r="N33" s="677"/>
    </row>
    <row r="34" spans="1:14" x14ac:dyDescent="0.25">
      <c r="B34" s="411" t="s">
        <v>527</v>
      </c>
      <c r="C34" s="414">
        <f>M33</f>
        <v>3000</v>
      </c>
      <c r="D34" s="414"/>
      <c r="E34" s="414"/>
      <c r="F34" s="414"/>
      <c r="G34" s="414"/>
      <c r="H34" s="414"/>
      <c r="L34" s="689" t="s">
        <v>1078</v>
      </c>
      <c r="M34" s="680">
        <v>2500</v>
      </c>
      <c r="N34" s="677"/>
    </row>
    <row r="35" spans="1:14" x14ac:dyDescent="0.25">
      <c r="A35" s="411"/>
      <c r="C35" s="414">
        <f>-C34</f>
        <v>-3000</v>
      </c>
      <c r="D35" s="414"/>
      <c r="E35" s="414"/>
      <c r="F35" s="414"/>
      <c r="G35" s="414"/>
      <c r="H35" s="414"/>
      <c r="N35" s="683"/>
    </row>
    <row r="36" spans="1:14" x14ac:dyDescent="0.25">
      <c r="B36" s="411" t="s">
        <v>528</v>
      </c>
      <c r="C36" s="414">
        <f>-M34</f>
        <v>-2500</v>
      </c>
      <c r="D36" s="414"/>
      <c r="E36" s="414"/>
      <c r="F36" s="414"/>
      <c r="I36" s="414">
        <f>C36</f>
        <v>-2500</v>
      </c>
    </row>
    <row r="37" spans="1:14" x14ac:dyDescent="0.25">
      <c r="A37" s="411"/>
      <c r="B37" s="168"/>
      <c r="C37" s="168"/>
      <c r="D37" s="415"/>
      <c r="E37" s="415"/>
      <c r="F37" s="415"/>
      <c r="G37" s="415"/>
      <c r="H37" s="415"/>
    </row>
    <row r="38" spans="1:14" x14ac:dyDescent="0.25">
      <c r="A38" s="398"/>
    </row>
    <row r="39" spans="1:14" x14ac:dyDescent="0.25">
      <c r="A39" s="398"/>
    </row>
  </sheetData>
  <customSheetViews>
    <customSheetView guid="{6F5868D2-82DA-41BA-A30E-E93393A2A484}" showPageBreaks="1" showGridLines="0" printArea="1" topLeftCell="A16">
      <selection activeCell="K50" sqref="K50"/>
      <pageMargins left="0.7" right="0.7" top="0.75" bottom="0.75" header="0.3" footer="0.3"/>
      <pageSetup scale="96" orientation="portrait" horizontalDpi="4294967294" verticalDpi="0" r:id="rId1"/>
    </customSheetView>
    <customSheetView guid="{DEB1E275-8A17-4BCE-A801-98B8C9B19312}" showGridLines="0" showRuler="0" topLeftCell="A16">
      <selection activeCell="K50" sqref="K50"/>
      <pageMargins left="0.7" right="0.7" top="0.75" bottom="0.75" header="0.3" footer="0.3"/>
      <pageSetup scale="96" orientation="portrait" horizontalDpi="4294967294" verticalDpi="0" r:id="rId2"/>
      <headerFooter alignWithMargins="0"/>
    </customSheetView>
  </customSheetViews>
  <mergeCells count="3">
    <mergeCell ref="G27:J27"/>
    <mergeCell ref="I28:J28"/>
    <mergeCell ref="A2:K2"/>
  </mergeCells>
  <phoneticPr fontId="10" type="noConversion"/>
  <printOptions horizontalCentered="1"/>
  <pageMargins left="1" right="0.7" top="0.85" bottom="0.8" header="0.5" footer="0.35"/>
  <pageSetup scale="93" orientation="portrait" useFirstPageNumber="1" horizontalDpi="1200" verticalDpi="1200" r:id="rId3"/>
  <headerFooter>
    <oddHeader>&amp;R&amp;"Times New Roman,Regular"&amp;10CHAPTER 2        The Accounting Information System</oddHeader>
    <oddFooter>&amp;C&amp;"Times New Roman,Regular"&amp;8
&amp;"Arial,Bold"&amp;11&amp;A&amp;"Times New Roman,Regular"&amp;8
© 2014 Cengage Learning. All Rights Reserved. May not be scanned, copied or duplicated, or posted to a publicly accessible website, in whole or in part.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61</vt:i4>
      </vt:variant>
      <vt:variant>
        <vt:lpstr>Named Ranges</vt:lpstr>
      </vt:variant>
      <vt:variant>
        <vt:i4>61</vt:i4>
      </vt:variant>
    </vt:vector>
  </HeadingPairs>
  <TitlesOfParts>
    <vt:vector size="122" baseType="lpstr"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</vt:lpstr>
      <vt:lpstr>2-17</vt:lpstr>
      <vt:lpstr>2-18</vt:lpstr>
      <vt:lpstr>2-19</vt:lpstr>
      <vt:lpstr>2-20</vt:lpstr>
      <vt:lpstr>2-21</vt:lpstr>
      <vt:lpstr>2-22</vt:lpstr>
      <vt:lpstr>2-23</vt:lpstr>
      <vt:lpstr>2-24</vt:lpstr>
      <vt:lpstr>2-25</vt:lpstr>
      <vt:lpstr>2-26</vt:lpstr>
      <vt:lpstr>2-27</vt:lpstr>
      <vt:lpstr>2-28</vt:lpstr>
      <vt:lpstr>2-29</vt:lpstr>
      <vt:lpstr>2-30</vt:lpstr>
      <vt:lpstr>2-31</vt:lpstr>
      <vt:lpstr>2-32</vt:lpstr>
      <vt:lpstr>2-33</vt:lpstr>
      <vt:lpstr>2-34</vt:lpstr>
      <vt:lpstr>2-35</vt:lpstr>
      <vt:lpstr>2-36</vt:lpstr>
      <vt:lpstr>2-37</vt:lpstr>
      <vt:lpstr>2-38</vt:lpstr>
      <vt:lpstr>2-39</vt:lpstr>
      <vt:lpstr>2-40</vt:lpstr>
      <vt:lpstr>2-41</vt:lpstr>
      <vt:lpstr>2-42</vt:lpstr>
      <vt:lpstr>2-43</vt:lpstr>
      <vt:lpstr>2-44</vt:lpstr>
      <vt:lpstr>2-45</vt:lpstr>
      <vt:lpstr>2-46</vt:lpstr>
      <vt:lpstr>2-47</vt:lpstr>
      <vt:lpstr>2-48</vt:lpstr>
      <vt:lpstr>2-49</vt:lpstr>
      <vt:lpstr>2-50</vt:lpstr>
      <vt:lpstr>2-51</vt:lpstr>
      <vt:lpstr>2-52</vt:lpstr>
      <vt:lpstr>2-53</vt:lpstr>
      <vt:lpstr>2-54</vt:lpstr>
      <vt:lpstr>2-55</vt:lpstr>
      <vt:lpstr>2-56</vt:lpstr>
      <vt:lpstr>2-57</vt:lpstr>
      <vt:lpstr>2-58</vt:lpstr>
      <vt:lpstr>2-59</vt:lpstr>
      <vt:lpstr>2-60</vt:lpstr>
      <vt:lpstr>2-61</vt:lpstr>
      <vt:lpstr>'2-1'!Print_Area</vt:lpstr>
      <vt:lpstr>'2-10'!Print_Area</vt:lpstr>
      <vt:lpstr>'2-11'!Print_Area</vt:lpstr>
      <vt:lpstr>'2-12'!Print_Area</vt:lpstr>
      <vt:lpstr>'2-13'!Print_Area</vt:lpstr>
      <vt:lpstr>'2-14'!Print_Area</vt:lpstr>
      <vt:lpstr>'2-15'!Print_Area</vt:lpstr>
      <vt:lpstr>'2-16'!Print_Area</vt:lpstr>
      <vt:lpstr>'2-17'!Print_Area</vt:lpstr>
      <vt:lpstr>'2-18'!Print_Area</vt:lpstr>
      <vt:lpstr>'2-19'!Print_Area</vt:lpstr>
      <vt:lpstr>'2-2'!Print_Area</vt:lpstr>
      <vt:lpstr>'2-20'!Print_Area</vt:lpstr>
      <vt:lpstr>'2-21'!Print_Area</vt:lpstr>
      <vt:lpstr>'2-22'!Print_Area</vt:lpstr>
      <vt:lpstr>'2-23'!Print_Area</vt:lpstr>
      <vt:lpstr>'2-24'!Print_Area</vt:lpstr>
      <vt:lpstr>'2-25'!Print_Area</vt:lpstr>
      <vt:lpstr>'2-26'!Print_Area</vt:lpstr>
      <vt:lpstr>'2-27'!Print_Area</vt:lpstr>
      <vt:lpstr>'2-28'!Print_Area</vt:lpstr>
      <vt:lpstr>'2-29'!Print_Area</vt:lpstr>
      <vt:lpstr>'2-3'!Print_Area</vt:lpstr>
      <vt:lpstr>'2-30'!Print_Area</vt:lpstr>
      <vt:lpstr>'2-31'!Print_Area</vt:lpstr>
      <vt:lpstr>'2-32'!Print_Area</vt:lpstr>
      <vt:lpstr>'2-33'!Print_Area</vt:lpstr>
      <vt:lpstr>'2-34'!Print_Area</vt:lpstr>
      <vt:lpstr>'2-35'!Print_Area</vt:lpstr>
      <vt:lpstr>'2-36'!Print_Area</vt:lpstr>
      <vt:lpstr>'2-37'!Print_Area</vt:lpstr>
      <vt:lpstr>'2-38'!Print_Area</vt:lpstr>
      <vt:lpstr>'2-39'!Print_Area</vt:lpstr>
      <vt:lpstr>'2-4'!Print_Area</vt:lpstr>
      <vt:lpstr>'2-40'!Print_Area</vt:lpstr>
      <vt:lpstr>'2-41'!Print_Area</vt:lpstr>
      <vt:lpstr>'2-42'!Print_Area</vt:lpstr>
      <vt:lpstr>'2-43'!Print_Area</vt:lpstr>
      <vt:lpstr>'2-44'!Print_Area</vt:lpstr>
      <vt:lpstr>'2-45'!Print_Area</vt:lpstr>
      <vt:lpstr>'2-46'!Print_Area</vt:lpstr>
      <vt:lpstr>'2-47'!Print_Area</vt:lpstr>
      <vt:lpstr>'2-48'!Print_Area</vt:lpstr>
      <vt:lpstr>'2-49'!Print_Area</vt:lpstr>
      <vt:lpstr>'2-5'!Print_Area</vt:lpstr>
      <vt:lpstr>'2-50'!Print_Area</vt:lpstr>
      <vt:lpstr>'2-51'!Print_Area</vt:lpstr>
      <vt:lpstr>'2-52'!Print_Area</vt:lpstr>
      <vt:lpstr>'2-53'!Print_Area</vt:lpstr>
      <vt:lpstr>'2-54'!Print_Area</vt:lpstr>
      <vt:lpstr>'2-55'!Print_Area</vt:lpstr>
      <vt:lpstr>'2-56'!Print_Area</vt:lpstr>
      <vt:lpstr>'2-57'!Print_Area</vt:lpstr>
      <vt:lpstr>'2-58'!Print_Area</vt:lpstr>
      <vt:lpstr>'2-59'!Print_Area</vt:lpstr>
      <vt:lpstr>'2-6'!Print_Area</vt:lpstr>
      <vt:lpstr>'2-60'!Print_Area</vt:lpstr>
      <vt:lpstr>'2-61'!Print_Area</vt:lpstr>
      <vt:lpstr>'2-7'!Print_Area</vt:lpstr>
      <vt:lpstr>'2-8'!Print_Area</vt:lpstr>
      <vt:lpstr>'2-9'!Print_Area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deepthi</dc:creator>
  <cp:lastModifiedBy>Windows User</cp:lastModifiedBy>
  <cp:lastPrinted>2012-12-17T18:54:41Z</cp:lastPrinted>
  <dcterms:created xsi:type="dcterms:W3CDTF">2009-11-03T05:49:49Z</dcterms:created>
  <dcterms:modified xsi:type="dcterms:W3CDTF">2013-01-09T14:36:00Z</dcterms:modified>
</cp:coreProperties>
</file>